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bookViews>
    <workbookView xWindow="0" yWindow="0" windowWidth="17970" windowHeight="7590" activeTab="0"/>
  </bookViews>
  <sheets>
    <sheet name="Rekapitulace stavby" sheetId="1" r:id="rId1"/>
    <sheet name="020-2017 - ZŠ a MŠ U Škol..." sheetId="2" r:id="rId2"/>
    <sheet name="VRN - Vedlejší rozpočtové..." sheetId="3" r:id="rId3"/>
    <sheet name="Pokyny pro vyplnění" sheetId="4" r:id="rId4"/>
  </sheets>
  <definedNames>
    <definedName name="_xlnm._FilterDatabase" localSheetId="1" hidden="1">'020-2017 - ZŠ a MŠ U Škol...'!$C$93:$K$429</definedName>
    <definedName name="_xlnm._FilterDatabase" localSheetId="2" hidden="1">'VRN - Vedlejší rozpočtové...'!$C$80:$K$92</definedName>
    <definedName name="_xlnm.Print_Area" localSheetId="1">'020-2017 - ZŠ a MŠ U Škol...'!$C$4:$J$34,'020-2017 - ZŠ a MŠ U Škol...'!$C$40:$J$77,'020-2017 - ZŠ a MŠ U Škol...'!$C$83:$K$429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'VRN - Vedlejší rozpočtové...'!$C$4:$J$36,'VRN - Vedlejší rozpočtové...'!$C$42:$J$62,'VRN - Vedlejší rozpočtové...'!$C$68:$K$92</definedName>
    <definedName name="_xlnm.Print_Titles" localSheetId="0">'Rekapitulace stavby'!$49:$49</definedName>
    <definedName name="_xlnm.Print_Titles" localSheetId="1">'020-2017 - ZŠ a MŠ U Škol...'!$93:$93</definedName>
    <definedName name="_xlnm.Print_Titles" localSheetId="2">'VRN - Vedlejší rozpočtové...'!$80:$80</definedName>
  </definedNames>
  <calcPr calcId="162913"/>
</workbook>
</file>

<file path=xl/sharedStrings.xml><?xml version="1.0" encoding="utf-8"?>
<sst xmlns="http://schemas.openxmlformats.org/spreadsheetml/2006/main" count="4513" uniqueCount="924">
  <si>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</si>
  <si>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</si>
  <si>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</si>
  <si>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</si>
  <si>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</si>
  <si>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</si>
  <si>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</si>
  <si>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{8fe7fe6e-784d-429f-866c-9c93f413e8be}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</si>
  <si>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</si>
  <si>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</si>
  <si>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</si>
  <si>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</si>
  <si>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</si>
  <si>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</si>
  <si>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</si>
  <si>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</si>
  <si>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020/2017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</si>
  <si>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</si>
  <si>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</si>
  <si>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a MŠ U Školské zahrady, instalace rekuperačních jednotek</t>
  </si>
  <si>
    <t>KSO:</t>
  </si>
  <si>
    <t>801 3</t>
  </si>
  <si>
    <t>CC-CZ:</t>
  </si>
  <si>
    <t/>
  </si>
  <si>
    <t>Místo:</t>
  </si>
  <si>
    <t>U Školské Zahrady 1030/4,Praha 8</t>
  </si>
  <si>
    <t>Datum:</t>
  </si>
  <si>
    <t>27. 8. 2017</t>
  </si>
  <si>
    <t>CZ-CPV:</t>
  </si>
  <si>
    <t>45214000-0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</si>
  <si>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</si>
  <si>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</si>
  <si>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</si>
  <si>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</si>
  <si>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</si>
  <si>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</si>
  <si>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</si>
  <si>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</si>
  <si>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</si>
  <si>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</si>
  <si>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</si>
  <si>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</si>
  <si>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</si>
  <si>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</si>
  <si>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</si>
  <si>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</si>
  <si>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</si>
  <si>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</si>
  <si>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</si>
  <si>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</si>
  <si>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</si>
  <si>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</si>
  <si>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</si>
  <si>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</si>
  <si>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</si>
  <si>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</si>
  <si>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</si>
  <si>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</si>
  <si>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</si>
  <si>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</si>
  <si>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</si>
  <si>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</si>
  <si>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</si>
  <si>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</si>
  <si>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</si>
  <si>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</si>
  <si>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</si>
  <si>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</si>
  <si>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</si>
  <si>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</si>
  <si>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</si>
  <si>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</si>
  <si>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</si>
  <si>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</si>
  <si>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</si>
  <si>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</si>
  <si>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</si>
  <si>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</si>
  <si>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</si>
  <si>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</si>
  <si>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VRN</t>
  </si>
  <si>
    <t>Vedlejší rozpočtové náklady</t>
  </si>
  <si>
    <t>{6f5b30af-9cdb-4d82-aaec-80b8b3437072}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</si>
  <si>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</si>
  <si>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</si>
  <si>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</si>
  <si>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</si>
  <si>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</si>
  <si>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</si>
  <si>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</si>
  <si>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</si>
  <si>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</si>
  <si>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</si>
  <si>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</si>
  <si>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</si>
  <si>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</si>
  <si>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</si>
  <si>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</si>
  <si>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</si>
  <si>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</si>
  <si>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</si>
  <si>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735 - Ústřední vytápění - otopná tělesa</t>
  </si>
  <si>
    <t xml:space="preserve">      735.1 - Přípravné úkony</t>
  </si>
  <si>
    <t xml:space="preserve">      735.2.1 - Úpravy systému vytápění typ 2.1</t>
  </si>
  <si>
    <t xml:space="preserve">      735.2.2 - Úpravy systému vytápění typ 2.2</t>
  </si>
  <si>
    <t xml:space="preserve">      735.3 - Dokončovací úkony</t>
  </si>
  <si>
    <t xml:space="preserve">    741 - Elektroinstalace - silnoproud</t>
  </si>
  <si>
    <t xml:space="preserve">    751 - Vzduchotechnika</t>
  </si>
  <si>
    <t xml:space="preserve">      751.1 - typ instalace - A-L (A-P) - instalace svislá na stěně, sání a výfuk v papetu okna vedle sebe
</t>
  </si>
  <si>
    <t xml:space="preserve">      751.2 - typ instalace- B - instalace svislá na stěně, sání a výfuk pod jednotkou ve stěně instalce
</t>
  </si>
  <si>
    <t xml:space="preserve">      751.3 - typ instalace atyp 1 (USZ-14)
instalace svislá na stěně, sání a výfuk v papetu okna nad sebou
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</si>
  <si>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</si>
  <si>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</si>
  <si>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</si>
  <si>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</si>
  <si>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</si>
  <si>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</si>
  <si>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</si>
  <si>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</si>
  <si>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</si>
  <si>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</si>
  <si>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</si>
  <si>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</si>
  <si>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</si>
  <si>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</si>
  <si>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</si>
  <si>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</si>
  <si>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</si>
  <si>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</si>
  <si>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</si>
  <si>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</si>
  <si>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</si>
  <si>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</si>
  <si>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</si>
  <si>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</si>
  <si>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</si>
  <si>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</si>
  <si>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</si>
  <si>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</si>
  <si>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612325221</t>
  </si>
  <si>
    <t>Vápenocementová štuková omítka malých ploch do 0,09 m2 na stěnách</t>
  </si>
  <si>
    <t>kus</t>
  </si>
  <si>
    <t>CS ÚRS 2017 01</t>
  </si>
  <si>
    <t>4</t>
  </si>
  <si>
    <t>-1115782715</t>
  </si>
  <si>
    <t>VV</t>
  </si>
  <si>
    <t>"oprava omítky prostupů"</t>
  </si>
  <si>
    <t>"OV1"2*(2+7+6)</t>
  </si>
  <si>
    <t>"OV2"2*(1+1)</t>
  </si>
  <si>
    <t>"OV3"2*(2+1+1)</t>
  </si>
  <si>
    <t>"pro EL"2</t>
  </si>
  <si>
    <t>Součet</t>
  </si>
  <si>
    <t>612325223</t>
  </si>
  <si>
    <t>Vápenocementová štuková omítka malých ploch do 1,0 m2 na stěnách</t>
  </si>
  <si>
    <t>1811715111</t>
  </si>
  <si>
    <t>"oprava omítky osazení jednotky"</t>
  </si>
  <si>
    <t>"OV1"(2+7+6)</t>
  </si>
  <si>
    <t>"OV2"(1+1)</t>
  </si>
  <si>
    <t>"OV3"(2+1+1)</t>
  </si>
  <si>
    <t>3</t>
  </si>
  <si>
    <t>624635345R</t>
  </si>
  <si>
    <t xml:space="preserve">Tmelení prostupů VZT potrubí  a mřížky  fasádou s KZS akrylátovým tmelem </t>
  </si>
  <si>
    <t>m</t>
  </si>
  <si>
    <t>-552208804</t>
  </si>
  <si>
    <t>"OV1"(0,73+0,4)*2*15</t>
  </si>
  <si>
    <t>"OV2"(0,73+0,4)*2*2</t>
  </si>
  <si>
    <t>"OV3"(0,4*4)*4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</si>
  <si>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</si>
  <si>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</si>
  <si>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</si>
  <si>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</si>
  <si>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m2</t>
  </si>
  <si>
    <t>-587114511</t>
  </si>
  <si>
    <t>"pro OV1"2*15</t>
  </si>
  <si>
    <t>"pro OV2"2*2</t>
  </si>
  <si>
    <t>"pro OV3"2*4</t>
  </si>
  <si>
    <t>5</t>
  </si>
  <si>
    <t>952902061R</t>
  </si>
  <si>
    <t>Závěrečný úklid čištění stávajících podlahovin vysátím nebo umytím mopem</t>
  </si>
  <si>
    <t>842473904</t>
  </si>
  <si>
    <t>"závěrečný úklid"</t>
  </si>
  <si>
    <t>"1NP"305,76</t>
  </si>
  <si>
    <t>"2NP"516,21</t>
  </si>
  <si>
    <t>"3NP"447,16</t>
  </si>
  <si>
    <t>"podesta 1NP"17</t>
  </si>
  <si>
    <t>953981101R</t>
  </si>
  <si>
    <t>Demontáž a zpětné osazování s případným posunutím drobného vybavení a doplňků osazených na stěnách (např.nástěnky,poličky,konzoly apod.)</t>
  </si>
  <si>
    <t>soubor</t>
  </si>
  <si>
    <t>1838620899</t>
  </si>
  <si>
    <t>7</t>
  </si>
  <si>
    <t>953981301R</t>
  </si>
  <si>
    <t>Zakrytí  a ochrana ponechaného vybavení, stavebních konstrukcí a předmětů v prostorách dotčených stavbou vč. pozdějšího odkrytí</t>
  </si>
  <si>
    <t>583066773</t>
  </si>
  <si>
    <t>8</t>
  </si>
  <si>
    <t>977151128</t>
  </si>
  <si>
    <t>Jádrové vrty diamantovými korunkami do D 300 mm do stavebních materiálů</t>
  </si>
  <si>
    <t>526321523</t>
  </si>
  <si>
    <t>"OV1"0,3*2*(2+7+6)</t>
  </si>
  <si>
    <t>"OV2"0,3*2*(1+1)</t>
  </si>
  <si>
    <t>"OV3"0,5*2*(2+1+1)</t>
  </si>
  <si>
    <t>997</t>
  </si>
  <si>
    <t>Přesun sutě</t>
  </si>
  <si>
    <t>997013214</t>
  </si>
  <si>
    <t>Vnitrostaveništní doprava suti a vybouraných hmot pro budovy v do 15 m ručně</t>
  </si>
  <si>
    <t>t</t>
  </si>
  <si>
    <t>1519931989</t>
  </si>
  <si>
    <t>10</t>
  </si>
  <si>
    <t>997002611</t>
  </si>
  <si>
    <t>Nakládání suti a vybouraných hmot</t>
  </si>
  <si>
    <t>-1065258571</t>
  </si>
  <si>
    <t>11</t>
  </si>
  <si>
    <t>979011111R</t>
  </si>
  <si>
    <t>Svislá doprava suti a vybouraných hmot</t>
  </si>
  <si>
    <t>-33372779</t>
  </si>
  <si>
    <t>12</t>
  </si>
  <si>
    <t>997013501</t>
  </si>
  <si>
    <t>Odvoz suti a vybouraných hmot na skládku nebo meziskládku do 1 km se složením</t>
  </si>
  <si>
    <t>1063593449</t>
  </si>
  <si>
    <t>13</t>
  </si>
  <si>
    <t>997013509</t>
  </si>
  <si>
    <t>Příplatek k odvozu suti a vybouraných hmot na skládku ZKD 1 km přes 1 km</t>
  </si>
  <si>
    <t>1849680274</t>
  </si>
  <si>
    <t>4,33*19 'Přepočtené koeficientem množství</t>
  </si>
  <si>
    <t>14</t>
  </si>
  <si>
    <t>997013831</t>
  </si>
  <si>
    <t>Poplatek za uložení stavebního směsného odpadu na skládce (skládkovné)</t>
  </si>
  <si>
    <t>1179861897</t>
  </si>
  <si>
    <t>998</t>
  </si>
  <si>
    <t>Přesun hmot</t>
  </si>
  <si>
    <t>998018003</t>
  </si>
  <si>
    <t>Přesun hmot ruční pro budovy v do 24 m</t>
  </si>
  <si>
    <t>-1085323365</t>
  </si>
  <si>
    <t>PSV</t>
  </si>
  <si>
    <t>Práce a dodávky PSV</t>
  </si>
  <si>
    <t>735</t>
  </si>
  <si>
    <t>Ústřední vytápění - otopná tělesa</t>
  </si>
  <si>
    <t>16</t>
  </si>
  <si>
    <t>998735203</t>
  </si>
  <si>
    <t>Přesun hmot procentní pro otopná tělesa v objektech v do 24 m</t>
  </si>
  <si>
    <t>%</t>
  </si>
  <si>
    <t>2110341180</t>
  </si>
  <si>
    <t>735.1</t>
  </si>
  <si>
    <t>Přípravné úkony</t>
  </si>
  <si>
    <t>17</t>
  </si>
  <si>
    <t>735495101R</t>
  </si>
  <si>
    <t>Uzavření, vypustění a odvodnění části systému ústředního vytápění budovy, kde bude probíhat úprava</t>
  </si>
  <si>
    <t>901379913</t>
  </si>
  <si>
    <t>735.2.1</t>
  </si>
  <si>
    <t>Úpravy systému vytápění typ 2.1</t>
  </si>
  <si>
    <t>18</t>
  </si>
  <si>
    <t>735117310R</t>
  </si>
  <si>
    <t>Odpojení  otopného tělesa od systému</t>
  </si>
  <si>
    <t>-642814429</t>
  </si>
  <si>
    <t>"2 kusy na otopné těleso"</t>
  </si>
  <si>
    <t>"m.č.1.08"1</t>
  </si>
  <si>
    <t>"m.č.1.17"1</t>
  </si>
  <si>
    <t>2*2 'Přepočtené koeficientem množství</t>
  </si>
  <si>
    <t>19</t>
  </si>
  <si>
    <t>735115810R</t>
  </si>
  <si>
    <t>Úplná demontáž  přídavného otopného tělesa litinového článkového (do velikost 10 článků) na stěne kolmé k fasádě (stěna instalace VZT jednotky),předání otopného tělesa a demontovaných komponent správě budovy</t>
  </si>
  <si>
    <t>-289885197</t>
  </si>
  <si>
    <t>20</t>
  </si>
  <si>
    <t>735291801R</t>
  </si>
  <si>
    <t>Odřezání závěsů a nožiček rozbrušovací pilou, začištění místa</t>
  </si>
  <si>
    <t>1543266614</t>
  </si>
  <si>
    <t>"2 kusy na otopné těleso"2*2</t>
  </si>
  <si>
    <t>733191919R</t>
  </si>
  <si>
    <t>Zaslepení přívodního a zpátečního potrubí zavařením do DN20</t>
  </si>
  <si>
    <t>-828171629</t>
  </si>
  <si>
    <t>22</t>
  </si>
  <si>
    <t>783614410R</t>
  </si>
  <si>
    <t xml:space="preserve">Nátěr místa zavaření potrubí po tlakové zkoušce, 1x základní nátěr, 1x emailování RAL 9010 </t>
  </si>
  <si>
    <t>661687012</t>
  </si>
  <si>
    <t>735.2.2</t>
  </si>
  <si>
    <t>Úpravy systému vytápění typ 2.2</t>
  </si>
  <si>
    <t>23</t>
  </si>
  <si>
    <t>-1926322907</t>
  </si>
  <si>
    <t>"4 kusy na otopné těleso"</t>
  </si>
  <si>
    <t>"m.č.1.18"1</t>
  </si>
  <si>
    <t>"m.č.2.05"1</t>
  </si>
  <si>
    <t>"m.č.2.07"1</t>
  </si>
  <si>
    <t>"m.č.2.08"1</t>
  </si>
  <si>
    <t>"m.č.2.09"1</t>
  </si>
  <si>
    <t>"m.č.2.10"1</t>
  </si>
  <si>
    <t>"m.č.2.11"1</t>
  </si>
  <si>
    <t>"m.č.2.13"1</t>
  </si>
  <si>
    <t>"m.č.2.02"1</t>
  </si>
  <si>
    <t>"m.č.3.05"1</t>
  </si>
  <si>
    <t>"m.č.3.07"1</t>
  </si>
  <si>
    <t>"m.č.3.08"1</t>
  </si>
  <si>
    <t>"m.č.3.11"1</t>
  </si>
  <si>
    <t>"m.č.3.12"1</t>
  </si>
  <si>
    <t>"m.č.3.14"1</t>
  </si>
  <si>
    <t>17*4 'Přepočtené koeficientem množství</t>
  </si>
  <si>
    <t>24</t>
  </si>
  <si>
    <t>735115820R</t>
  </si>
  <si>
    <t>Demontáž  otopného tělesa litinového článkového se zachováním potrubí přívodu a zpátečky pro otopné těleso v sousední nice sousedního okna,předání otopného tělesa a demontovaných komponent správě budovy</t>
  </si>
  <si>
    <t>-2030407778</t>
  </si>
  <si>
    <t>25</t>
  </si>
  <si>
    <t>150690695</t>
  </si>
  <si>
    <t>"3 kusy na otopné těleso"17*3</t>
  </si>
  <si>
    <t>26</t>
  </si>
  <si>
    <t>733191934R</t>
  </si>
  <si>
    <t>Úprava přívodu a zpátečního potrubí pro prodloužení</t>
  </si>
  <si>
    <t>-1585625888</t>
  </si>
  <si>
    <t>"4 kusy na otopné těleso"17*4</t>
  </si>
  <si>
    <t>27</t>
  </si>
  <si>
    <t>733191946R</t>
  </si>
  <si>
    <t>Vložení prodložovacího potrubí přívodu a zpátečky v dimenzi DN32</t>
  </si>
  <si>
    <t>-16726852</t>
  </si>
  <si>
    <t>"3 m na otopné těleso"17*3</t>
  </si>
  <si>
    <t>28</t>
  </si>
  <si>
    <t>783614411R</t>
  </si>
  <si>
    <t>Nátěr potrubí po tlakové zkoušce, 1x základní nátěr, 1x emailování RAL 9010</t>
  </si>
  <si>
    <t>-291494325</t>
  </si>
  <si>
    <t>735.3</t>
  </si>
  <si>
    <t>Dokončovací úkony</t>
  </si>
  <si>
    <t>29</t>
  </si>
  <si>
    <t>735191911R</t>
  </si>
  <si>
    <t>Napuštění systému ústředního vytápění v části, kde probíhala úprava</t>
  </si>
  <si>
    <t>448542473</t>
  </si>
  <si>
    <t>30</t>
  </si>
  <si>
    <t>735191912R</t>
  </si>
  <si>
    <t>Tlaková zkouška těsnosti s protokolárním záznamem jejího výsledku</t>
  </si>
  <si>
    <t>-2121940461</t>
  </si>
  <si>
    <t>31</t>
  </si>
  <si>
    <t>735191913R</t>
  </si>
  <si>
    <t>Předání místa úpravy provozovateli</t>
  </si>
  <si>
    <t>-468002837</t>
  </si>
  <si>
    <t>741</t>
  </si>
  <si>
    <t>Elektroinstalace - silnoproud</t>
  </si>
  <si>
    <t>32</t>
  </si>
  <si>
    <t>741122016</t>
  </si>
  <si>
    <t>Montáž kabel Cu bez ukončení uložený pod omítku plný kulatý 3x2,5 až 6 mm2 (CYKY)</t>
  </si>
  <si>
    <t>-219426085</t>
  </si>
  <si>
    <t>33</t>
  </si>
  <si>
    <t>M</t>
  </si>
  <si>
    <t>341110360</t>
  </si>
  <si>
    <t>kabel silový s Cu jádrem CYKY 3Jx2,5 mm2</t>
  </si>
  <si>
    <t>30888803</t>
  </si>
  <si>
    <t>P</t>
  </si>
  <si>
    <t>Poznámka k položce:
obsah kovu [kg/m], Cu =0,074, Al =0</t>
  </si>
  <si>
    <t>34</t>
  </si>
  <si>
    <t>741112061</t>
  </si>
  <si>
    <t>Montáž krabice přístrojová zapuštěná plastová kruhová</t>
  </si>
  <si>
    <t>-1033988543</t>
  </si>
  <si>
    <t>35</t>
  </si>
  <si>
    <t>345715200R</t>
  </si>
  <si>
    <t xml:space="preserve">krabice univerzální z PH </t>
  </si>
  <si>
    <t>1640317109</t>
  </si>
  <si>
    <t>36</t>
  </si>
  <si>
    <t>741313041</t>
  </si>
  <si>
    <t>Montáž zásuvka (polo)zapuštěná šroubové připojení 2P+PE se zapojením vodičů</t>
  </si>
  <si>
    <t>-772576084</t>
  </si>
  <si>
    <t>37</t>
  </si>
  <si>
    <t>345511300</t>
  </si>
  <si>
    <t>Zásuvka jednonásobná s ochranným kolíkem vč.krytu, bílá 16A/250V/50Hz</t>
  </si>
  <si>
    <t>-529416119</t>
  </si>
  <si>
    <t>38</t>
  </si>
  <si>
    <t>345367000</t>
  </si>
  <si>
    <t>rámeček pro spínače a zásuvky  jednonásobný</t>
  </si>
  <si>
    <t>-1881988423</t>
  </si>
  <si>
    <t>39</t>
  </si>
  <si>
    <t>741313501R</t>
  </si>
  <si>
    <t>Čtyř rámeček svislý - výměna pro stávající zásuvky</t>
  </si>
  <si>
    <t>-897211781</t>
  </si>
  <si>
    <t>40</t>
  </si>
  <si>
    <t>741110531R</t>
  </si>
  <si>
    <t>Montáž lišt vkládacích</t>
  </si>
  <si>
    <t>1531261064</t>
  </si>
  <si>
    <t>41</t>
  </si>
  <si>
    <t>345718355R</t>
  </si>
  <si>
    <t>lišta elektroinstalační vkládací LV 20 x 20</t>
  </si>
  <si>
    <t>765075780</t>
  </si>
  <si>
    <t>42</t>
  </si>
  <si>
    <t>741128001R</t>
  </si>
  <si>
    <t>Dopojení kabelu do stávající zásuvky</t>
  </si>
  <si>
    <t>-1282974079</t>
  </si>
  <si>
    <t>43</t>
  </si>
  <si>
    <t>741190004R</t>
  </si>
  <si>
    <t>Požární utěsnění- pěna</t>
  </si>
  <si>
    <t>-1777709934</t>
  </si>
  <si>
    <t>44</t>
  </si>
  <si>
    <t>741800001R</t>
  </si>
  <si>
    <t>Revize el.zařízení - vzt jednotky</t>
  </si>
  <si>
    <t>hod</t>
  </si>
  <si>
    <t>290852996</t>
  </si>
  <si>
    <t>45</t>
  </si>
  <si>
    <t>741800051R</t>
  </si>
  <si>
    <t>Přemístění stávající TV mimo prostor rekuperační jednotky</t>
  </si>
  <si>
    <t>545063751</t>
  </si>
  <si>
    <t>46</t>
  </si>
  <si>
    <t>998741203</t>
  </si>
  <si>
    <t>Přesun hmot procentní pro silnoproud v objektech v do 24 m</t>
  </si>
  <si>
    <t>1226501137</t>
  </si>
  <si>
    <t>751</t>
  </si>
  <si>
    <t>Vzduchotechnika</t>
  </si>
  <si>
    <t>47</t>
  </si>
  <si>
    <t>998751202</t>
  </si>
  <si>
    <t>Přesun hmot procentní pro vzduchotechniku v objektech v do 24 m</t>
  </si>
  <si>
    <t>1913222540</t>
  </si>
  <si>
    <t>751.1</t>
  </si>
  <si>
    <t xml:space="preserve">typ instalace - A-L (A-P) - instalace svislá na stěně, sání a výfuk v papetu okna vedle sebe
</t>
  </si>
  <si>
    <t>48</t>
  </si>
  <si>
    <t>751611151R</t>
  </si>
  <si>
    <t>Montáž a dodávka rekuperační vzduchotechnická jednotka pro přívod a odvod vzduchu</t>
  </si>
  <si>
    <t>-865302777</t>
  </si>
  <si>
    <t xml:space="preserve">Poznámka k položce:
"Rekuperační vzduchotechnická jednotka pro přívod a odvod vzduchu,
průtok vzduchu: 300 až 1000 m3/h, ext. tlak. dispozice ESP 150 až 250 Pa,
teplotní limity: -30 až +40°C, účinnost rekuperace: 86 až 94 %,
elektrický příkon: 92 až 226 W, napětí: 1x230V/50Hz,
hmotnost s hliníkovým pláštěm 90kg, rozměry (š x v x h): 2000x1100x500
teplota v prostoru: &gt;5°C, relativní vlhkost v prostoru: &lt;70% při 22°C,
pozice instalace: univerzální, korpus: EPP, výměník: plastový protiproudý
kanálkový s entalpickým klapkovým systémem,  bez nutnosti předehřevu
ventilátory: EC radiální s dozadu zahnutými lopatkami, filtrace: čerstvý F7,
odvodní M5, čidla (vestavěná): tlaková, teplotní, CO2, řízení a komunikace: inteligentní autonomní systém řízení s dálkovou správou přes webové rozhraní, provozní režimy: inteligentní systém CO2, bypass, vypnuto. 
kryt: hliníkový plášť s práškovým lakováním,
připojení VZT: DN250 (vnitřní), připojení ZTI: bez odvodu kondenzátu,
třída ochrabny: I, krytí: IP40, 
vč. uchycení jednotky na stavební konstrukci     "
</t>
  </si>
  <si>
    <t>"typ A-P"</t>
  </si>
  <si>
    <t>Mezisoučet</t>
  </si>
  <si>
    <t>"typ A-L"</t>
  </si>
  <si>
    <t>49</t>
  </si>
  <si>
    <t>751611161R</t>
  </si>
  <si>
    <t xml:space="preserve">Montáž a dodávka externí čidlo CO2, včetně kabelu 15m, uložení, uchycení a vedení čidla a kabelu  </t>
  </si>
  <si>
    <t>1250358045</t>
  </si>
  <si>
    <t>50</t>
  </si>
  <si>
    <t>751398003R</t>
  </si>
  <si>
    <t xml:space="preserve">Montáž a dodávka fasádní kombinovaná venkovní sací a výfuková žaluzie s horizontálním uspořádáním pro sání čerstvého (max. 1000 m3/h) a výfuk odpadního (max. 1000 m3/h) vzduchu, </t>
  </si>
  <si>
    <t>2126656082</t>
  </si>
  <si>
    <t xml:space="preserve">Poznámka k položce:
Fasádní kombinovaná venkovní sací a výfuková žaluzie s horizontálním uspořádáním pro sání čerstvého (max. 1000 m3/h) a výfuk odpadního (max. 1000 m3/h) vzduchu,  konstrukce zabraňující zkratu proudů vzduchu, výfuk horizontálně a sání zespodu tělesa žaluzie, síťka proti hmyzu, hliníkový plech s práškovým lakováním dle barvy fasády, připojení 2x DN250, hluk: max. Lp = 49 dB(A) v 1m pro 2x 1000 m3/hod.  
</t>
  </si>
  <si>
    <t>51</t>
  </si>
  <si>
    <t>751510033R</t>
  </si>
  <si>
    <t>Vzduchotechnické potrubí spiro potrubí DN 250 mm</t>
  </si>
  <si>
    <t>1239591751</t>
  </si>
  <si>
    <t>"3,5 m na jednotku"16*3,5</t>
  </si>
  <si>
    <t>52</t>
  </si>
  <si>
    <t>751510034R</t>
  </si>
  <si>
    <t>Vzduchotechnické potrubí spiro koleno 90° DN 250 mm</t>
  </si>
  <si>
    <t>-1024548737</t>
  </si>
  <si>
    <t>"4 kusy na jednotku"16*4</t>
  </si>
  <si>
    <t>53</t>
  </si>
  <si>
    <t>751510035R</t>
  </si>
  <si>
    <t>Vzduchotechnické potrubí spiro koleno 45° DN 250 mm</t>
  </si>
  <si>
    <t>2114775408</t>
  </si>
  <si>
    <t>"3 kusy na jednotku"16*3</t>
  </si>
  <si>
    <t>54</t>
  </si>
  <si>
    <t>751581101R</t>
  </si>
  <si>
    <t xml:space="preserve">Izolace tepelná potrubí z umělého kaučuku, tl. 19mm, lepená na potrubí a tvarovky, lepené spoje, vč. přípravy pouzder na tvarovky, lepidla  </t>
  </si>
  <si>
    <t>-1159690851</t>
  </si>
  <si>
    <t>"10 m2 na jednotku"16*10</t>
  </si>
  <si>
    <t>55</t>
  </si>
  <si>
    <t>751691121R</t>
  </si>
  <si>
    <t>Zprovoznění zařízení VZT, měření vzduchových výkonů, protokolární zkouška-za 1 VZT zařízení</t>
  </si>
  <si>
    <t>1596543996</t>
  </si>
  <si>
    <t>56</t>
  </si>
  <si>
    <t>751691131R</t>
  </si>
  <si>
    <t>Připojení zařízení VZT k dálkovému dohledu, zkouška komunikace a ovládání-za 1 VZT zařízení</t>
  </si>
  <si>
    <t>1454287332</t>
  </si>
  <si>
    <t>751.2</t>
  </si>
  <si>
    <t xml:space="preserve">typ instalace- B - instalace svislá na stěně, sání a výfuk pod jednotkou ve stěně instalce
</t>
  </si>
  <si>
    <t>57</t>
  </si>
  <si>
    <t>-1087626260</t>
  </si>
  <si>
    <t>"typ B"</t>
  </si>
  <si>
    <t>"m.č.1.09"1</t>
  </si>
  <si>
    <t>"m.č.1.19"1</t>
  </si>
  <si>
    <t>"m.č.2.06"1</t>
  </si>
  <si>
    <t>"m.č.3.06"1</t>
  </si>
  <si>
    <t>58</t>
  </si>
  <si>
    <t>-85539643</t>
  </si>
  <si>
    <t>59</t>
  </si>
  <si>
    <t>-141035852</t>
  </si>
  <si>
    <t>60</t>
  </si>
  <si>
    <t>1119021529</t>
  </si>
  <si>
    <t>"1,5 m na jednotku"4*1,5</t>
  </si>
  <si>
    <t>61</t>
  </si>
  <si>
    <t>1531187599</t>
  </si>
  <si>
    <t>"2 kusy na jednotku"4*2</t>
  </si>
  <si>
    <t>62</t>
  </si>
  <si>
    <t>1502940207</t>
  </si>
  <si>
    <t>"3 m2 na jednotku"4*3</t>
  </si>
  <si>
    <t>63</t>
  </si>
  <si>
    <t>966798561</t>
  </si>
  <si>
    <t>64</t>
  </si>
  <si>
    <t>-1184412895</t>
  </si>
  <si>
    <t>751.3</t>
  </si>
  <si>
    <t xml:space="preserve">typ instalace atyp 1 (USZ-14)
instalace svislá na stěně, sání a výfuk v papetu okna nad sebou
</t>
  </si>
  <si>
    <t>65</t>
  </si>
  <si>
    <t>751611141R</t>
  </si>
  <si>
    <t>1154867646</t>
  </si>
  <si>
    <t xml:space="preserve">Poznámka k položce:
"Rekuperační vzduchotechnická jednotka pro přívod a odvod vzduchu,
průtok vzduchu: max. 250 m3/h, ext. tlak. dispozice ESP 80 až 100 Pa,
teplotní limity: -30 až +40°C, účinnost rekuperace: 86 až 94 %,
elektrický příkon: 30 až 75 W, napětí: 1x230V/50Hz,
hmotnost s hliníkovým pláštěm 35kg, rozměry (š x v x h): 1050x760x500
teplota v prostoru: &gt;5°C, relativní vlhkost v prostoru: &lt;70% při 22°C,
pozice instalace: univerzální, korpus: EPP, výměník: plastový protiproudý
kanálkový s entalpickým klapkovým systémem,  bez nutnosti předehřevu
ventilátory: EC radiální s dozadu zahnutými lopatkami, filtrace: čerstvý F7,
odvodní M5, čidla (vestavěná): tlaková, teplotní, CO2, řízení a komunikace: inteligentní autonomní systém řízení s dálkovou správou přes webové rozhraní, provozní režimy: inteligentní systém CO2, bypass, vypnuto. 
kryt: hliníkový plášť s práškovým lakováním,
připojení VZT: DN250 (vnitřní), připojení ZTI: bez odvodu kondenzátu,
třída ochrabny: I, krytí: IP40, 
vč. uchycení jednotky na stavební konstrukci     "
</t>
  </si>
  <si>
    <t>66</t>
  </si>
  <si>
    <t>-582683341</t>
  </si>
  <si>
    <t>67</t>
  </si>
  <si>
    <t>751398002R</t>
  </si>
  <si>
    <t xml:space="preserve">Montáž a dodávka fasádní kombinovaná venkovní sací a výfuková žaluzie s vertikálním uspořádáním pro sání čerstvého (max. 250 m3/h) a výfuk odpadního (max. 350 m3/h) vzduchu, </t>
  </si>
  <si>
    <t>432431670</t>
  </si>
  <si>
    <t xml:space="preserve">Poznámka k položce:
Fasádní kombinovaná venkovní sací a výfuková žaluzie s vertikálním uspořádáním pro sání čerstvého (max. 250 m3/h) a výfuk odpadního (max. 350 m3/h) vzduchu,  konstrukce zabraňující zkratu proudů vzduchu, výfuk horizontálně a sání zespodu tělesa žaluzie, síťka proti hmyzu, hliníkový plech s práškovým lakováním dle barvy fasády, připojení 2x DN160, hluk: max. Lp = 49 dB(A) v 1m pro 2x 250 m3/hod.  
</t>
  </si>
  <si>
    <t>68</t>
  </si>
  <si>
    <t>751510030R</t>
  </si>
  <si>
    <t>Vzduchotechnické potrubí spiro potrubí DN 160 mm</t>
  </si>
  <si>
    <t>802313860</t>
  </si>
  <si>
    <t>69</t>
  </si>
  <si>
    <t>751510031R</t>
  </si>
  <si>
    <t>Vzduchotechnické potrubí spiro koleno 90° DN 160 mm</t>
  </si>
  <si>
    <t>1322383250</t>
  </si>
  <si>
    <t>"2 kusy na jednotku"1*2</t>
  </si>
  <si>
    <t>70</t>
  </si>
  <si>
    <t>751510032R</t>
  </si>
  <si>
    <t>Vzduchotechnické potrubí spiro koleno 45° DN 160 mm</t>
  </si>
  <si>
    <t>133953672</t>
  </si>
  <si>
    <t>"4kusy na jednotku"1*4</t>
  </si>
  <si>
    <t>71</t>
  </si>
  <si>
    <t>-1961750816</t>
  </si>
  <si>
    <t>"6 m2 na jednotku"1*6</t>
  </si>
  <si>
    <t>72</t>
  </si>
  <si>
    <t>1486808454</t>
  </si>
  <si>
    <t>73</t>
  </si>
  <si>
    <t>246895969</t>
  </si>
  <si>
    <t>766</t>
  </si>
  <si>
    <t>Konstrukce truhlářské</t>
  </si>
  <si>
    <t>74</t>
  </si>
  <si>
    <t>76641-OV1aR</t>
  </si>
  <si>
    <t>Montáž a dodávka horního obložení stěn ocel.kce  VZT potrubí dřevotřískovou deskou CPL laminát imitace dřeva tl.22 mm s olištováním kompletní provedení  dle PD ozn.OV1</t>
  </si>
  <si>
    <t>179706652</t>
  </si>
  <si>
    <t>"celkem 15 kusů"</t>
  </si>
  <si>
    <t>0,65*15</t>
  </si>
  <si>
    <t>75</t>
  </si>
  <si>
    <t>76641-OV1R</t>
  </si>
  <si>
    <t>Montáž a dodávka obložení stěn ocel.kce kolem rekuperační jednotky a VZT potrubí dřevotřískovou deskou CPL laminát imitace dřeva tl.16 mm s olištováním kompletní provedení včetně kování a otvorů dle PD ozn.OV1</t>
  </si>
  <si>
    <t>-1514883851</t>
  </si>
  <si>
    <t>((0,62+0,92)*2,8+(0,62+0,5)*1,95+(0,9+0,582)*0,85)*15</t>
  </si>
  <si>
    <t>76</t>
  </si>
  <si>
    <t>76641-OV2aR</t>
  </si>
  <si>
    <t>Montáž a dodávka horního obložení stěn ocel.kce  VZT potrubí dřevotřískovou deskou CPL laminát imitace dřeva tl.22 mm s olištováním kompletní provedení  dle PD ozn.OV2</t>
  </si>
  <si>
    <t>67871663</t>
  </si>
  <si>
    <t>"celkem 2 kusy"</t>
  </si>
  <si>
    <t>0,65*2</t>
  </si>
  <si>
    <t>77</t>
  </si>
  <si>
    <t>76641-OV2R</t>
  </si>
  <si>
    <t>Montáž a dodávka obložení stěn ocel.kce kolem rekuperační jednotky a VZT potrubí dřevotřískovou deskou CPL laminát imitace dřeva tl.16 mm s olištováním kompletní provedení včetně kování a otvorů dle PD ozn.OV2</t>
  </si>
  <si>
    <t>-783376706</t>
  </si>
  <si>
    <t>((0,62+0,92)*2,8+(0,62+0,5)*1,95+(0,9+0,582)*0,85)*2</t>
  </si>
  <si>
    <t>78</t>
  </si>
  <si>
    <t>76641-OV3R</t>
  </si>
  <si>
    <t>Montáž a dodávka obložení stěn ocel.kce kolem rekuperační jednotky a VZT potrubí dřevotřískovou deskou CPL laminát imitace dřeva tl.16 mm s olištováním kompletní provedení včetně kování a otvorů dle PD ozn.OV3</t>
  </si>
  <si>
    <t>1955809359</t>
  </si>
  <si>
    <t>"celkem 4 kusy"</t>
  </si>
  <si>
    <t>((0,62*2+1,4)*2,8)*4</t>
  </si>
  <si>
    <t>79</t>
  </si>
  <si>
    <t>766699117R</t>
  </si>
  <si>
    <t>Truhlářská úprava,vyříznutí a demontáž  desek odkládacích dřevěných v místě instalace VZT jednotky délky do 2,5 m</t>
  </si>
  <si>
    <t>-86599934</t>
  </si>
  <si>
    <t>80</t>
  </si>
  <si>
    <t>766699621R</t>
  </si>
  <si>
    <t xml:space="preserve">Demontáž krytů topného tělesa </t>
  </si>
  <si>
    <t>-79968295</t>
  </si>
  <si>
    <t>81</t>
  </si>
  <si>
    <t>998766203</t>
  </si>
  <si>
    <t>Přesun hmot procentní pro konstrukce truhlářské v objektech v do 24 m</t>
  </si>
  <si>
    <t>-1871080035</t>
  </si>
  <si>
    <t>767</t>
  </si>
  <si>
    <t>Konstrukce zámečnické</t>
  </si>
  <si>
    <t>82</t>
  </si>
  <si>
    <t>76799-OV1R</t>
  </si>
  <si>
    <t>Montáž  a dodávka nosné ocelové konstrukce pro opláštění kolem rekuperační jednotky a VZT potrubí z uzavřeného profilu 50x50x2 mm- kompletní provedení včetně  kotevního materiálu  dle PD ozn.OV1</t>
  </si>
  <si>
    <t>kg</t>
  </si>
  <si>
    <t>2020929383</t>
  </si>
  <si>
    <t>"hmotnost vč.prořezu a kotvícího materiálu 86,1kg/ 1 kus"</t>
  </si>
  <si>
    <t>"1NP"</t>
  </si>
  <si>
    <t>"OV1"2*86,1</t>
  </si>
  <si>
    <t>"2NP"</t>
  </si>
  <si>
    <t>"OV1"7*86,1</t>
  </si>
  <si>
    <t>"3NP"</t>
  </si>
  <si>
    <t>"OV1"6*86,1</t>
  </si>
  <si>
    <t>83</t>
  </si>
  <si>
    <t>76799-OV2R</t>
  </si>
  <si>
    <t>Montáž  a dodávka nosné ocelové konstrukce pro opláštění kolem rekuperační jednotky a VZT potrubí z uzavřeného profilu 50x50x2 mm- kompletní provedení včetně  kotevního materiálu  dle PD ozn.OV2</t>
  </si>
  <si>
    <t>2008265514</t>
  </si>
  <si>
    <t>"OV2"1*86,1</t>
  </si>
  <si>
    <t>84</t>
  </si>
  <si>
    <t>76799-OV3R</t>
  </si>
  <si>
    <t>Montáž  a dodávka nosné ocelové konstrukce pro opláštění kolem rekuperační jednotky a VZT potrubí z uzavřeného profilu 50x50x2 mm- kompletní provedení včetně  kotevního materiálu  dle PD ozn.OV3</t>
  </si>
  <si>
    <t>2083727254</t>
  </si>
  <si>
    <t>"hmotnost vč.prořezu a kotvícího materiálu 50,5 kg/ 1 kus"</t>
  </si>
  <si>
    <t>"OV3"2*50,5</t>
  </si>
  <si>
    <t>"OV3"1*50,5</t>
  </si>
  <si>
    <t>85</t>
  </si>
  <si>
    <t>998767203</t>
  </si>
  <si>
    <t>Přesun hmot procentní pro zámečnické konstrukce v objektech v do 24 m</t>
  </si>
  <si>
    <t>394101633</t>
  </si>
  <si>
    <t>776</t>
  </si>
  <si>
    <t>Podlahy povlakové</t>
  </si>
  <si>
    <t>86</t>
  </si>
  <si>
    <t>776201952R</t>
  </si>
  <si>
    <t>Úprava a oprava stávajících podlahoých krytin PVC v místě rekuperačních jednotek a VZT potrubí včetně soklu a lišt plochy do 1 m2</t>
  </si>
  <si>
    <t>-1397085699</t>
  </si>
  <si>
    <t>"OV3"4</t>
  </si>
  <si>
    <t>87</t>
  </si>
  <si>
    <t>776201953R</t>
  </si>
  <si>
    <t>Úprava a oprava stávajících podlahoých krytin PVC v místě rekuperačních jednotek a VZT potrubí včetně soklu a lišt plochy do 2 m2</t>
  </si>
  <si>
    <t>2080605848</t>
  </si>
  <si>
    <t>"OV1"15</t>
  </si>
  <si>
    <t>"OV2"2</t>
  </si>
  <si>
    <t>88</t>
  </si>
  <si>
    <t>998776203</t>
  </si>
  <si>
    <t>Přesun hmot procentní pro podlahy povlakové v objektech v do 24 m</t>
  </si>
  <si>
    <t>1090801465</t>
  </si>
  <si>
    <t>783</t>
  </si>
  <si>
    <t>Dokončovací práce - nátěry</t>
  </si>
  <si>
    <t>89</t>
  </si>
  <si>
    <t>783314201</t>
  </si>
  <si>
    <t>Základní antikorozní jednonásobný syntetický standardní nátěr zámečnických konstrukcí</t>
  </si>
  <si>
    <t>1315845817</t>
  </si>
  <si>
    <t>"ocelová kce OV1"(0,05*4)*27,2*15</t>
  </si>
  <si>
    <t>"ocelová kce OV2"(0,05*4)*27,2*2</t>
  </si>
  <si>
    <t>"ocelová kce OV3"(0,05*4)*16*4</t>
  </si>
  <si>
    <t>90</t>
  </si>
  <si>
    <t>783315101</t>
  </si>
  <si>
    <t>Mezinátěr jednonásobný syntetický standardní zámečnických konstrukcí</t>
  </si>
  <si>
    <t>776349760</t>
  </si>
  <si>
    <t>91</t>
  </si>
  <si>
    <t>783317101</t>
  </si>
  <si>
    <t>Krycí jednonásobný syntetický standardní nátěr zámečnických konstrukcí</t>
  </si>
  <si>
    <t>-2061183830</t>
  </si>
  <si>
    <t>784</t>
  </si>
  <si>
    <t>Dokončovací práce - malby a tapety</t>
  </si>
  <si>
    <t>92</t>
  </si>
  <si>
    <t>784171101</t>
  </si>
  <si>
    <t>Zakrytí vnitřních podlah včetně pozdějšího odkrytí</t>
  </si>
  <si>
    <t>187653828</t>
  </si>
  <si>
    <t>"v pásu 1,5m"</t>
  </si>
  <si>
    <t>"m.č.1.08"(2,0+2,5)*1,5</t>
  </si>
  <si>
    <t>"m.č.1.09"2,5*1,5</t>
  </si>
  <si>
    <t>"m.č.1.17,1.18"(2,5+2)*2*1,5</t>
  </si>
  <si>
    <t>"chodba"2*1,5</t>
  </si>
  <si>
    <t>"m.č.1,19"2,5*1,5</t>
  </si>
  <si>
    <t>"m.č.2.02"(2,75+2+1)*1,5</t>
  </si>
  <si>
    <t>"m.č.2.05"(2+2,5)*1,5</t>
  </si>
  <si>
    <t>"m.č.2.06"2,5*1,5</t>
  </si>
  <si>
    <t>"m.č.2.07+2.11"(2,5+2)*1,5*5</t>
  </si>
  <si>
    <t>"m.č.2.13"(2+2,5)*1,5</t>
  </si>
  <si>
    <t>"m.č.3.05"(2+2,5)*1,5</t>
  </si>
  <si>
    <t>"m.č.3.06"4,5*1,5</t>
  </si>
  <si>
    <t>"m.č.3.07,3.08,3.11,3.12"(2,5+6,9)*1,5*4</t>
  </si>
  <si>
    <t>"m.č.3.14"(2+11,2)*1,5</t>
  </si>
  <si>
    <t>93</t>
  </si>
  <si>
    <t>581248460</t>
  </si>
  <si>
    <t>fólie pro malířské potřeby textilní, PG 4030-03, 1 x 3 m</t>
  </si>
  <si>
    <t>1113647159</t>
  </si>
  <si>
    <t>180,075*1,05 'Přepočtené koeficientem množství</t>
  </si>
  <si>
    <t>94</t>
  </si>
  <si>
    <t>784660151R</t>
  </si>
  <si>
    <t>Jednonásobný obnovovací nátěr linkrusty v místnosti výšky do 3,80 m</t>
  </si>
  <si>
    <t>1088920938</t>
  </si>
  <si>
    <t>"oprava"</t>
  </si>
  <si>
    <t>"m.č.1.08"2*1,5</t>
  </si>
  <si>
    <t>"m.č.1.17,1.18"2,2*1,5*2</t>
  </si>
  <si>
    <t>"chodba schody"2,7*1,5</t>
  </si>
  <si>
    <t>"m.č.2.02"(1,7+1+2,2)*1,5</t>
  </si>
  <si>
    <t>"m.č.2.05"2*1,5</t>
  </si>
  <si>
    <t>"m.č.2.07+2.11"2,1*1,5*5</t>
  </si>
  <si>
    <t>"m.č.2.13"2*1,5</t>
  </si>
  <si>
    <t>"m.č.3.05"(2+5,2)*1,5</t>
  </si>
  <si>
    <t>"m.č.3.06"5,4*1,5</t>
  </si>
  <si>
    <t>"m.č.3.07,3.08,3.11,3.12"(2,1+5,4)*1,5*4</t>
  </si>
  <si>
    <t>"m.č.3.14"11,2*1,5</t>
  </si>
  <si>
    <t>95</t>
  </si>
  <si>
    <t>784950030R</t>
  </si>
  <si>
    <t>Oprava stávajících maleb z malířských směsí- barevných odstín dle stávajících maleb</t>
  </si>
  <si>
    <t>683362226</t>
  </si>
  <si>
    <t>"m.č.1.08"(2,0+5,2)*(3,48-1,5)+"nad opláštěním"1,4*(3,48-2,8)</t>
  </si>
  <si>
    <t>"m.č.1.09"5,4*(3,48-1,5)+1,4*(3,48-2,8)</t>
  </si>
  <si>
    <t>"m.č.1.17,1.18"(2,2+5,5)*2*(3,48-1,5)+1,4*(3,48-2,8)*2</t>
  </si>
  <si>
    <t>"m.č.1,19"5,1*(3,48-1,5)+1,4*(3,48-2,8)</t>
  </si>
  <si>
    <t>"m.č.2.02"(1,7+1,4+1)*(3,48-1,5)+1,4*(3,48-2,8)</t>
  </si>
  <si>
    <t>"m.č.2.05"(2+5,2)*(3,48-1,5)+1,4*(3,48-2,8)</t>
  </si>
  <si>
    <t>"m.č.2.06"5,4*(3,48-1,5)+1,4*(3,48-2,8)</t>
  </si>
  <si>
    <t>"m.č.2.07+2.11"(2,1+5,5)*(3,48-1,5)*5+1,4*(3,48-2,8)*5</t>
  </si>
  <si>
    <t>"m.č.2.13"5,1*(3,48-1,5)+1,4*(3,48-2,8)</t>
  </si>
  <si>
    <t>"m.č.3.05"(2+5,2)*(3,48-1,5)+1,4*(3,48-2,8)</t>
  </si>
  <si>
    <t>"m.č.3.06"5,4*(3,48-1,5)+1,4*(3,48-2,8)</t>
  </si>
  <si>
    <t>"m.č.3.07,3.08,3.11,3.12"(2,1+5,4)*(3,48-1,5)*4+1,4*(3,48-2,8)</t>
  </si>
  <si>
    <t>"m.č.3.14"(11,22+5,1)*(3,48-1,5)+1,4*(3,48-2,8)</t>
  </si>
  <si>
    <t>Práce a dodávky M</t>
  </si>
  <si>
    <t>46-M</t>
  </si>
  <si>
    <t>Zemní práce při extr.mont.pracích</t>
  </si>
  <si>
    <t>96</t>
  </si>
  <si>
    <t>460680165R</t>
  </si>
  <si>
    <t>Průrazy pro kabely včetně protažení a hrubého začištění do 50 x 50mm, zdivo cihlené tloušťky do 75 cm</t>
  </si>
  <si>
    <t>-1676515136</t>
  </si>
  <si>
    <t>97</t>
  </si>
  <si>
    <t>460680452</t>
  </si>
  <si>
    <t>Vysekání kapes a výklenků ve zdivu cihelném pro krabice 10x10x8 cm</t>
  </si>
  <si>
    <t>96279481</t>
  </si>
  <si>
    <t>98</t>
  </si>
  <si>
    <t>460680611</t>
  </si>
  <si>
    <t>Vysekání rýh pro montáž trubek a kabelů v omítce vápenné a vápenocementové stěn šířky do 3 cm</t>
  </si>
  <si>
    <t>-145918933</t>
  </si>
  <si>
    <t>99</t>
  </si>
  <si>
    <t>460690035R</t>
  </si>
  <si>
    <t>Osazení a dodávka hmoždinek včetně vyvrtání otvoru ve stěnách cihelných průměru do 8 mm</t>
  </si>
  <si>
    <t>-1511503570</t>
  </si>
  <si>
    <t>100</t>
  </si>
  <si>
    <t>460710031</t>
  </si>
  <si>
    <t>Vyplnění a omítnutí rýh ve stěnách hloubky do 3 cm a šířky do 3 cm</t>
  </si>
  <si>
    <t>1059931043</t>
  </si>
  <si>
    <t>HZS</t>
  </si>
  <si>
    <t>Hodinové zúčtovací sazby</t>
  </si>
  <si>
    <t>101</t>
  </si>
  <si>
    <t>HZS1290R</t>
  </si>
  <si>
    <t>Průběžný úklid v prostorách dotčených stavbou a dopravou materiálu a sutí</t>
  </si>
  <si>
    <t>512</t>
  </si>
  <si>
    <t>1777187516</t>
  </si>
  <si>
    <t>102</t>
  </si>
  <si>
    <t>HZS1291</t>
  </si>
  <si>
    <t>Hodinová zúčtovací sazba pomocný stavební dělník</t>
  </si>
  <si>
    <t>1943290329</t>
  </si>
  <si>
    <t>"vystěhování a nastěhování nábytku a mobiliáře"</t>
  </si>
  <si>
    <t>105*2</t>
  </si>
  <si>
    <t>Objekt: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</si>
  <si>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</si>
  <si>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</si>
  <si>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</si>
  <si>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</si>
  <si>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</si>
  <si>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</si>
  <si>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</si>
  <si>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011434001R</t>
  </si>
  <si>
    <t>Měření hluku</t>
  </si>
  <si>
    <t>1024</t>
  </si>
  <si>
    <t>1427718310</t>
  </si>
  <si>
    <t>013254000</t>
  </si>
  <si>
    <t>Dokumentace skutečného provedení stavby</t>
  </si>
  <si>
    <t>subor</t>
  </si>
  <si>
    <t>490080294</t>
  </si>
  <si>
    <t>VRN3</t>
  </si>
  <si>
    <t>Zařízení staveniště</t>
  </si>
  <si>
    <t>030001000</t>
  </si>
  <si>
    <t>854878424</t>
  </si>
  <si>
    <t>VRN4</t>
  </si>
  <si>
    <t>Inženýrská činnost</t>
  </si>
  <si>
    <t>045002000</t>
  </si>
  <si>
    <t>Kompletační a koordinační činnost</t>
  </si>
  <si>
    <t>-1631566283</t>
  </si>
  <si>
    <t>049002001</t>
  </si>
  <si>
    <t>Dílenská a výrobní dokumentace</t>
  </si>
  <si>
    <t>-556201727</t>
  </si>
  <si>
    <t>VRN7</t>
  </si>
  <si>
    <t>Provozní vlivy</t>
  </si>
  <si>
    <t>070001000</t>
  </si>
  <si>
    <t>-1631180889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</si>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</sst>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1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60" t="s">
        <v>16</v>
      </c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29"/>
      <c r="AQ5" s="31"/>
      <c r="BE5" s="358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62" t="s">
        <v>19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29"/>
      <c r="AQ6" s="31"/>
      <c r="BE6" s="359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59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59"/>
      <c r="BS8" s="24" t="s">
        <v>8</v>
      </c>
    </row>
    <row r="9" spans="2:71" ht="29.25" customHeight="1">
      <c r="B9" s="28"/>
      <c r="C9" s="29"/>
      <c r="D9" s="34" t="s">
        <v>28</v>
      </c>
      <c r="E9" s="29"/>
      <c r="F9" s="29"/>
      <c r="G9" s="29"/>
      <c r="H9" s="29"/>
      <c r="I9" s="29"/>
      <c r="J9" s="29"/>
      <c r="K9" s="39" t="s">
        <v>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9"/>
      <c r="BS9" s="24" t="s">
        <v>8</v>
      </c>
    </row>
    <row r="10" spans="2:71" ht="14.45" customHeight="1">
      <c r="B10" s="28"/>
      <c r="C10" s="29"/>
      <c r="D10" s="37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31</v>
      </c>
      <c r="AL10" s="29"/>
      <c r="AM10" s="29"/>
      <c r="AN10" s="35" t="s">
        <v>23</v>
      </c>
      <c r="AO10" s="29"/>
      <c r="AP10" s="29"/>
      <c r="AQ10" s="31"/>
      <c r="BE10" s="359"/>
      <c r="BS10" s="24" t="s">
        <v>8</v>
      </c>
    </row>
    <row r="11" spans="2:71" ht="18.4" customHeight="1">
      <c r="B11" s="28"/>
      <c r="C11" s="29"/>
      <c r="D11" s="29"/>
      <c r="E11" s="35" t="s">
        <v>32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33</v>
      </c>
      <c r="AL11" s="29"/>
      <c r="AM11" s="29"/>
      <c r="AN11" s="35" t="s">
        <v>23</v>
      </c>
      <c r="AO11" s="29"/>
      <c r="AP11" s="29"/>
      <c r="AQ11" s="31"/>
      <c r="BE11" s="35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9"/>
      <c r="BS12" s="24" t="s">
        <v>8</v>
      </c>
    </row>
    <row r="13" spans="2:71" ht="14.45" customHeight="1">
      <c r="B13" s="28"/>
      <c r="C13" s="29"/>
      <c r="D13" s="37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31</v>
      </c>
      <c r="AL13" s="29"/>
      <c r="AM13" s="29"/>
      <c r="AN13" s="40" t="s">
        <v>35</v>
      </c>
      <c r="AO13" s="29"/>
      <c r="AP13" s="29"/>
      <c r="AQ13" s="31"/>
      <c r="BE13" s="359"/>
      <c r="BS13" s="24" t="s">
        <v>8</v>
      </c>
    </row>
    <row r="14" spans="2:71" ht="13.5">
      <c r="B14" s="28"/>
      <c r="C14" s="29"/>
      <c r="D14" s="29"/>
      <c r="E14" s="363" t="s">
        <v>35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7" t="s">
        <v>33</v>
      </c>
      <c r="AL14" s="29"/>
      <c r="AM14" s="29"/>
      <c r="AN14" s="40" t="s">
        <v>35</v>
      </c>
      <c r="AO14" s="29"/>
      <c r="AP14" s="29"/>
      <c r="AQ14" s="31"/>
      <c r="BE14" s="35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9"/>
      <c r="BS15" s="24" t="s">
        <v>6</v>
      </c>
    </row>
    <row r="16" spans="2:71" ht="14.45" customHeight="1">
      <c r="B16" s="28"/>
      <c r="C16" s="29"/>
      <c r="D16" s="37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31</v>
      </c>
      <c r="AL16" s="29"/>
      <c r="AM16" s="29"/>
      <c r="AN16" s="35" t="s">
        <v>23</v>
      </c>
      <c r="AO16" s="29"/>
      <c r="AP16" s="29"/>
      <c r="AQ16" s="31"/>
      <c r="BE16" s="359"/>
      <c r="BS16" s="24" t="s">
        <v>6</v>
      </c>
    </row>
    <row r="17" spans="2:71" ht="18.4" customHeight="1">
      <c r="B17" s="28"/>
      <c r="C17" s="29"/>
      <c r="D17" s="29"/>
      <c r="E17" s="35" t="s">
        <v>32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33</v>
      </c>
      <c r="AL17" s="29"/>
      <c r="AM17" s="29"/>
      <c r="AN17" s="35" t="s">
        <v>23</v>
      </c>
      <c r="AO17" s="29"/>
      <c r="AP17" s="29"/>
      <c r="AQ17" s="31"/>
      <c r="BE17" s="359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9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9"/>
      <c r="BS19" s="24" t="s">
        <v>8</v>
      </c>
    </row>
    <row r="20" spans="2:71" ht="22.5" customHeight="1">
      <c r="B20" s="28"/>
      <c r="C20" s="29"/>
      <c r="D20" s="29"/>
      <c r="E20" s="365" t="s">
        <v>23</v>
      </c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29"/>
      <c r="AP20" s="29"/>
      <c r="AQ20" s="31"/>
      <c r="BE20" s="359"/>
      <c r="BS20" s="24" t="s">
        <v>37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9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59"/>
    </row>
    <row r="23" spans="2:57" s="1" customFormat="1" ht="25.9" customHeight="1">
      <c r="B23" s="42"/>
      <c r="C23" s="43"/>
      <c r="D23" s="44" t="s">
        <v>39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66">
        <f>ROUND(AG51,2)</f>
        <v>0</v>
      </c>
      <c r="AL23" s="367"/>
      <c r="AM23" s="367"/>
      <c r="AN23" s="367"/>
      <c r="AO23" s="367"/>
      <c r="AP23" s="43"/>
      <c r="AQ23" s="46"/>
      <c r="BE23" s="359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9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68" t="s">
        <v>40</v>
      </c>
      <c r="M25" s="368"/>
      <c r="N25" s="368"/>
      <c r="O25" s="368"/>
      <c r="P25" s="43"/>
      <c r="Q25" s="43"/>
      <c r="R25" s="43"/>
      <c r="S25" s="43"/>
      <c r="T25" s="43"/>
      <c r="U25" s="43"/>
      <c r="V25" s="43"/>
      <c r="W25" s="368" t="s">
        <v>41</v>
      </c>
      <c r="X25" s="368"/>
      <c r="Y25" s="368"/>
      <c r="Z25" s="368"/>
      <c r="AA25" s="368"/>
      <c r="AB25" s="368"/>
      <c r="AC25" s="368"/>
      <c r="AD25" s="368"/>
      <c r="AE25" s="368"/>
      <c r="AF25" s="43"/>
      <c r="AG25" s="43"/>
      <c r="AH25" s="43"/>
      <c r="AI25" s="43"/>
      <c r="AJ25" s="43"/>
      <c r="AK25" s="368" t="s">
        <v>42</v>
      </c>
      <c r="AL25" s="368"/>
      <c r="AM25" s="368"/>
      <c r="AN25" s="368"/>
      <c r="AO25" s="368"/>
      <c r="AP25" s="43"/>
      <c r="AQ25" s="46"/>
      <c r="BE25" s="359"/>
    </row>
    <row r="26" spans="2:57" s="2" customFormat="1" ht="14.45" customHeight="1">
      <c r="B26" s="48"/>
      <c r="C26" s="49"/>
      <c r="D26" s="50" t="s">
        <v>43</v>
      </c>
      <c r="E26" s="49"/>
      <c r="F26" s="50" t="s">
        <v>44</v>
      </c>
      <c r="G26" s="49"/>
      <c r="H26" s="49"/>
      <c r="I26" s="49"/>
      <c r="J26" s="49"/>
      <c r="K26" s="49"/>
      <c r="L26" s="369">
        <v>0.21</v>
      </c>
      <c r="M26" s="370"/>
      <c r="N26" s="370"/>
      <c r="O26" s="370"/>
      <c r="P26" s="49"/>
      <c r="Q26" s="49"/>
      <c r="R26" s="49"/>
      <c r="S26" s="49"/>
      <c r="T26" s="49"/>
      <c r="U26" s="49"/>
      <c r="V26" s="49"/>
      <c r="W26" s="371">
        <f>ROUND(AZ51,2)</f>
        <v>0</v>
      </c>
      <c r="X26" s="370"/>
      <c r="Y26" s="370"/>
      <c r="Z26" s="370"/>
      <c r="AA26" s="370"/>
      <c r="AB26" s="370"/>
      <c r="AC26" s="370"/>
      <c r="AD26" s="370"/>
      <c r="AE26" s="370"/>
      <c r="AF26" s="49"/>
      <c r="AG26" s="49"/>
      <c r="AH26" s="49"/>
      <c r="AI26" s="49"/>
      <c r="AJ26" s="49"/>
      <c r="AK26" s="371">
        <f>ROUND(AV51,2)</f>
        <v>0</v>
      </c>
      <c r="AL26" s="370"/>
      <c r="AM26" s="370"/>
      <c r="AN26" s="370"/>
      <c r="AO26" s="370"/>
      <c r="AP26" s="49"/>
      <c r="AQ26" s="51"/>
      <c r="BE26" s="359"/>
    </row>
    <row r="27" spans="2:57" s="2" customFormat="1" ht="14.45" customHeight="1">
      <c r="B27" s="48"/>
      <c r="C27" s="49"/>
      <c r="D27" s="49"/>
      <c r="E27" s="49"/>
      <c r="F27" s="50" t="s">
        <v>45</v>
      </c>
      <c r="G27" s="49"/>
      <c r="H27" s="49"/>
      <c r="I27" s="49"/>
      <c r="J27" s="49"/>
      <c r="K27" s="49"/>
      <c r="L27" s="369">
        <v>0.15</v>
      </c>
      <c r="M27" s="370"/>
      <c r="N27" s="370"/>
      <c r="O27" s="370"/>
      <c r="P27" s="49"/>
      <c r="Q27" s="49"/>
      <c r="R27" s="49"/>
      <c r="S27" s="49"/>
      <c r="T27" s="49"/>
      <c r="U27" s="49"/>
      <c r="V27" s="49"/>
      <c r="W27" s="371">
        <f>ROUND(BA51,2)</f>
        <v>0</v>
      </c>
      <c r="X27" s="370"/>
      <c r="Y27" s="370"/>
      <c r="Z27" s="370"/>
      <c r="AA27" s="370"/>
      <c r="AB27" s="370"/>
      <c r="AC27" s="370"/>
      <c r="AD27" s="370"/>
      <c r="AE27" s="370"/>
      <c r="AF27" s="49"/>
      <c r="AG27" s="49"/>
      <c r="AH27" s="49"/>
      <c r="AI27" s="49"/>
      <c r="AJ27" s="49"/>
      <c r="AK27" s="371">
        <f>ROUND(AW51,2)</f>
        <v>0</v>
      </c>
      <c r="AL27" s="370"/>
      <c r="AM27" s="370"/>
      <c r="AN27" s="370"/>
      <c r="AO27" s="370"/>
      <c r="AP27" s="49"/>
      <c r="AQ27" s="51"/>
      <c r="BE27" s="359"/>
    </row>
    <row r="28" spans="2:57" s="2" customFormat="1" ht="14.45" customHeight="1" hidden="1">
      <c r="B28" s="48"/>
      <c r="C28" s="49"/>
      <c r="D28" s="49"/>
      <c r="E28" s="49"/>
      <c r="F28" s="50" t="s">
        <v>46</v>
      </c>
      <c r="G28" s="49"/>
      <c r="H28" s="49"/>
      <c r="I28" s="49"/>
      <c r="J28" s="49"/>
      <c r="K28" s="49"/>
      <c r="L28" s="369">
        <v>0.21</v>
      </c>
      <c r="M28" s="370"/>
      <c r="N28" s="370"/>
      <c r="O28" s="370"/>
      <c r="P28" s="49"/>
      <c r="Q28" s="49"/>
      <c r="R28" s="49"/>
      <c r="S28" s="49"/>
      <c r="T28" s="49"/>
      <c r="U28" s="49"/>
      <c r="V28" s="49"/>
      <c r="W28" s="371">
        <f>ROUND(BB51,2)</f>
        <v>0</v>
      </c>
      <c r="X28" s="370"/>
      <c r="Y28" s="370"/>
      <c r="Z28" s="370"/>
      <c r="AA28" s="370"/>
      <c r="AB28" s="370"/>
      <c r="AC28" s="370"/>
      <c r="AD28" s="370"/>
      <c r="AE28" s="370"/>
      <c r="AF28" s="49"/>
      <c r="AG28" s="49"/>
      <c r="AH28" s="49"/>
      <c r="AI28" s="49"/>
      <c r="AJ28" s="49"/>
      <c r="AK28" s="371">
        <v>0</v>
      </c>
      <c r="AL28" s="370"/>
      <c r="AM28" s="370"/>
      <c r="AN28" s="370"/>
      <c r="AO28" s="370"/>
      <c r="AP28" s="49"/>
      <c r="AQ28" s="51"/>
      <c r="BE28" s="359"/>
    </row>
    <row r="29" spans="2:57" s="2" customFormat="1" ht="14.45" customHeight="1" hidden="1">
      <c r="B29" s="48"/>
      <c r="C29" s="49"/>
      <c r="D29" s="49"/>
      <c r="E29" s="49"/>
      <c r="F29" s="50" t="s">
        <v>47</v>
      </c>
      <c r="G29" s="49"/>
      <c r="H29" s="49"/>
      <c r="I29" s="49"/>
      <c r="J29" s="49"/>
      <c r="K29" s="49"/>
      <c r="L29" s="369">
        <v>0.15</v>
      </c>
      <c r="M29" s="370"/>
      <c r="N29" s="370"/>
      <c r="O29" s="370"/>
      <c r="P29" s="49"/>
      <c r="Q29" s="49"/>
      <c r="R29" s="49"/>
      <c r="S29" s="49"/>
      <c r="T29" s="49"/>
      <c r="U29" s="49"/>
      <c r="V29" s="49"/>
      <c r="W29" s="371">
        <f>ROUND(BC51,2)</f>
        <v>0</v>
      </c>
      <c r="X29" s="370"/>
      <c r="Y29" s="370"/>
      <c r="Z29" s="370"/>
      <c r="AA29" s="370"/>
      <c r="AB29" s="370"/>
      <c r="AC29" s="370"/>
      <c r="AD29" s="370"/>
      <c r="AE29" s="370"/>
      <c r="AF29" s="49"/>
      <c r="AG29" s="49"/>
      <c r="AH29" s="49"/>
      <c r="AI29" s="49"/>
      <c r="AJ29" s="49"/>
      <c r="AK29" s="371">
        <v>0</v>
      </c>
      <c r="AL29" s="370"/>
      <c r="AM29" s="370"/>
      <c r="AN29" s="370"/>
      <c r="AO29" s="370"/>
      <c r="AP29" s="49"/>
      <c r="AQ29" s="51"/>
      <c r="BE29" s="359"/>
    </row>
    <row r="30" spans="2:57" s="2" customFormat="1" ht="14.45" customHeight="1" hidden="1">
      <c r="B30" s="48"/>
      <c r="C30" s="49"/>
      <c r="D30" s="49"/>
      <c r="E30" s="49"/>
      <c r="F30" s="50" t="s">
        <v>48</v>
      </c>
      <c r="G30" s="49"/>
      <c r="H30" s="49"/>
      <c r="I30" s="49"/>
      <c r="J30" s="49"/>
      <c r="K30" s="49"/>
      <c r="L30" s="369">
        <v>0</v>
      </c>
      <c r="M30" s="370"/>
      <c r="N30" s="370"/>
      <c r="O30" s="370"/>
      <c r="P30" s="49"/>
      <c r="Q30" s="49"/>
      <c r="R30" s="49"/>
      <c r="S30" s="49"/>
      <c r="T30" s="49"/>
      <c r="U30" s="49"/>
      <c r="V30" s="49"/>
      <c r="W30" s="371">
        <f>ROUND(BD51,2)</f>
        <v>0</v>
      </c>
      <c r="X30" s="370"/>
      <c r="Y30" s="370"/>
      <c r="Z30" s="370"/>
      <c r="AA30" s="370"/>
      <c r="AB30" s="370"/>
      <c r="AC30" s="370"/>
      <c r="AD30" s="370"/>
      <c r="AE30" s="370"/>
      <c r="AF30" s="49"/>
      <c r="AG30" s="49"/>
      <c r="AH30" s="49"/>
      <c r="AI30" s="49"/>
      <c r="AJ30" s="49"/>
      <c r="AK30" s="371">
        <v>0</v>
      </c>
      <c r="AL30" s="370"/>
      <c r="AM30" s="370"/>
      <c r="AN30" s="370"/>
      <c r="AO30" s="370"/>
      <c r="AP30" s="49"/>
      <c r="AQ30" s="51"/>
      <c r="BE30" s="359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9"/>
    </row>
    <row r="32" spans="2:57" s="1" customFormat="1" ht="25.9" customHeight="1">
      <c r="B32" s="42"/>
      <c r="C32" s="52"/>
      <c r="D32" s="53" t="s">
        <v>49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50</v>
      </c>
      <c r="U32" s="54"/>
      <c r="V32" s="54"/>
      <c r="W32" s="54"/>
      <c r="X32" s="372" t="s">
        <v>51</v>
      </c>
      <c r="Y32" s="373"/>
      <c r="Z32" s="373"/>
      <c r="AA32" s="373"/>
      <c r="AB32" s="373"/>
      <c r="AC32" s="54"/>
      <c r="AD32" s="54"/>
      <c r="AE32" s="54"/>
      <c r="AF32" s="54"/>
      <c r="AG32" s="54"/>
      <c r="AH32" s="54"/>
      <c r="AI32" s="54"/>
      <c r="AJ32" s="54"/>
      <c r="AK32" s="374">
        <f>SUM(AK23:AK30)</f>
        <v>0</v>
      </c>
      <c r="AL32" s="373"/>
      <c r="AM32" s="373"/>
      <c r="AN32" s="373"/>
      <c r="AO32" s="375"/>
      <c r="AP32" s="52"/>
      <c r="AQ32" s="56"/>
      <c r="BE32" s="359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52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020/2017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76" t="str">
        <f>K6</f>
        <v>ZŠ a MŠ U Školské zahrady, instalace rekuperačních jednotek</v>
      </c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24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U Školské Zahrady 1030/4,Praha 8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26</v>
      </c>
      <c r="AJ44" s="64"/>
      <c r="AK44" s="64"/>
      <c r="AL44" s="64"/>
      <c r="AM44" s="378" t="str">
        <f>IF(AN8="","",AN8)</f>
        <v>27. 8. 2017</v>
      </c>
      <c r="AN44" s="378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30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 xml:space="preserve"> 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36</v>
      </c>
      <c r="AJ46" s="64"/>
      <c r="AK46" s="64"/>
      <c r="AL46" s="64"/>
      <c r="AM46" s="379" t="str">
        <f>IF(E17="","",E17)</f>
        <v xml:space="preserve"> </v>
      </c>
      <c r="AN46" s="379"/>
      <c r="AO46" s="379"/>
      <c r="AP46" s="379"/>
      <c r="AQ46" s="64"/>
      <c r="AR46" s="62"/>
      <c r="AS46" s="380" t="s">
        <v>53</v>
      </c>
      <c r="AT46" s="381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34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82"/>
      <c r="AT47" s="383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4"/>
      <c r="AT48" s="385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86" t="s">
        <v>54</v>
      </c>
      <c r="D49" s="387"/>
      <c r="E49" s="387"/>
      <c r="F49" s="387"/>
      <c r="G49" s="387"/>
      <c r="H49" s="80"/>
      <c r="I49" s="388" t="s">
        <v>55</v>
      </c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9" t="s">
        <v>56</v>
      </c>
      <c r="AH49" s="387"/>
      <c r="AI49" s="387"/>
      <c r="AJ49" s="387"/>
      <c r="AK49" s="387"/>
      <c r="AL49" s="387"/>
      <c r="AM49" s="387"/>
      <c r="AN49" s="388" t="s">
        <v>57</v>
      </c>
      <c r="AO49" s="387"/>
      <c r="AP49" s="387"/>
      <c r="AQ49" s="81" t="s">
        <v>58</v>
      </c>
      <c r="AR49" s="62"/>
      <c r="AS49" s="82" t="s">
        <v>59</v>
      </c>
      <c r="AT49" s="83" t="s">
        <v>60</v>
      </c>
      <c r="AU49" s="83" t="s">
        <v>61</v>
      </c>
      <c r="AV49" s="83" t="s">
        <v>62</v>
      </c>
      <c r="AW49" s="83" t="s">
        <v>63</v>
      </c>
      <c r="AX49" s="83" t="s">
        <v>64</v>
      </c>
      <c r="AY49" s="83" t="s">
        <v>65</v>
      </c>
      <c r="AZ49" s="83" t="s">
        <v>66</v>
      </c>
      <c r="BA49" s="83" t="s">
        <v>67</v>
      </c>
      <c r="BB49" s="83" t="s">
        <v>68</v>
      </c>
      <c r="BC49" s="83" t="s">
        <v>69</v>
      </c>
      <c r="BD49" s="84" t="s">
        <v>70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71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93">
        <f>ROUND(SUM(AG52:AG53),2)</f>
        <v>0</v>
      </c>
      <c r="AH51" s="393"/>
      <c r="AI51" s="393"/>
      <c r="AJ51" s="393"/>
      <c r="AK51" s="393"/>
      <c r="AL51" s="393"/>
      <c r="AM51" s="393"/>
      <c r="AN51" s="394">
        <f>SUM(AG51,AT51)</f>
        <v>0</v>
      </c>
      <c r="AO51" s="394"/>
      <c r="AP51" s="394"/>
      <c r="AQ51" s="90" t="s">
        <v>23</v>
      </c>
      <c r="AR51" s="72"/>
      <c r="AS51" s="91">
        <f>ROUND(SUM(AS52:AS53),2)</f>
        <v>0</v>
      </c>
      <c r="AT51" s="92">
        <f>ROUND(SUM(AV51:AW51),2)</f>
        <v>0</v>
      </c>
      <c r="AU51" s="93">
        <f>ROUND(SUM(AU52:AU53),5)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ROUND(SUM(AZ52:AZ53),2)</f>
        <v>0</v>
      </c>
      <c r="BA51" s="92">
        <f>ROUND(SUM(BA52:BA53),2)</f>
        <v>0</v>
      </c>
      <c r="BB51" s="92">
        <f>ROUND(SUM(BB52:BB53),2)</f>
        <v>0</v>
      </c>
      <c r="BC51" s="92">
        <f>ROUND(SUM(BC52:BC53),2)</f>
        <v>0</v>
      </c>
      <c r="BD51" s="94">
        <f>ROUND(SUM(BD52:BD53),2)</f>
        <v>0</v>
      </c>
      <c r="BS51" s="95" t="s">
        <v>72</v>
      </c>
      <c r="BT51" s="95" t="s">
        <v>73</v>
      </c>
      <c r="BV51" s="95" t="s">
        <v>74</v>
      </c>
      <c r="BW51" s="95" t="s">
        <v>7</v>
      </c>
      <c r="BX51" s="95" t="s">
        <v>75</v>
      </c>
      <c r="CL51" s="95" t="s">
        <v>21</v>
      </c>
    </row>
    <row r="52" spans="1:90" s="5" customFormat="1" ht="37.5" customHeight="1">
      <c r="A52" s="96" t="s">
        <v>76</v>
      </c>
      <c r="B52" s="97"/>
      <c r="C52" s="98"/>
      <c r="D52" s="392" t="s">
        <v>16</v>
      </c>
      <c r="E52" s="392"/>
      <c r="F52" s="392"/>
      <c r="G52" s="392"/>
      <c r="H52" s="392"/>
      <c r="I52" s="99"/>
      <c r="J52" s="392" t="s">
        <v>19</v>
      </c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0">
        <f>'020-2017 - ZŠ a MŠ U Škol...'!J25</f>
        <v>0</v>
      </c>
      <c r="AH52" s="391"/>
      <c r="AI52" s="391"/>
      <c r="AJ52" s="391"/>
      <c r="AK52" s="391"/>
      <c r="AL52" s="391"/>
      <c r="AM52" s="391"/>
      <c r="AN52" s="390">
        <f>SUM(AG52,AT52)</f>
        <v>0</v>
      </c>
      <c r="AO52" s="391"/>
      <c r="AP52" s="391"/>
      <c r="AQ52" s="100" t="s">
        <v>77</v>
      </c>
      <c r="AR52" s="101"/>
      <c r="AS52" s="102">
        <v>0</v>
      </c>
      <c r="AT52" s="103">
        <f>ROUND(SUM(AV52:AW52),2)</f>
        <v>0</v>
      </c>
      <c r="AU52" s="104">
        <f>'020-2017 - ZŠ a MŠ U Škol...'!P94</f>
        <v>0</v>
      </c>
      <c r="AV52" s="103">
        <f>'020-2017 - ZŠ a MŠ U Škol...'!J28</f>
        <v>0</v>
      </c>
      <c r="AW52" s="103">
        <f>'020-2017 - ZŠ a MŠ U Škol...'!J29</f>
        <v>0</v>
      </c>
      <c r="AX52" s="103">
        <f>'020-2017 - ZŠ a MŠ U Škol...'!J30</f>
        <v>0</v>
      </c>
      <c r="AY52" s="103">
        <f>'020-2017 - ZŠ a MŠ U Škol...'!J31</f>
        <v>0</v>
      </c>
      <c r="AZ52" s="103">
        <f>'020-2017 - ZŠ a MŠ U Škol...'!F28</f>
        <v>0</v>
      </c>
      <c r="BA52" s="103">
        <f>'020-2017 - ZŠ a MŠ U Škol...'!F29</f>
        <v>0</v>
      </c>
      <c r="BB52" s="103">
        <f>'020-2017 - ZŠ a MŠ U Škol...'!F30</f>
        <v>0</v>
      </c>
      <c r="BC52" s="103">
        <f>'020-2017 - ZŠ a MŠ U Škol...'!F31</f>
        <v>0</v>
      </c>
      <c r="BD52" s="105">
        <f>'020-2017 - ZŠ a MŠ U Škol...'!F32</f>
        <v>0</v>
      </c>
      <c r="BT52" s="106" t="s">
        <v>78</v>
      </c>
      <c r="BU52" s="106" t="s">
        <v>79</v>
      </c>
      <c r="BV52" s="106" t="s">
        <v>74</v>
      </c>
      <c r="BW52" s="106" t="s">
        <v>7</v>
      </c>
      <c r="BX52" s="106" t="s">
        <v>75</v>
      </c>
      <c r="CL52" s="106" t="s">
        <v>21</v>
      </c>
    </row>
    <row r="53" spans="1:91" s="5" customFormat="1" ht="22.5" customHeight="1">
      <c r="A53" s="96" t="s">
        <v>76</v>
      </c>
      <c r="B53" s="97"/>
      <c r="C53" s="98"/>
      <c r="D53" s="392" t="s">
        <v>80</v>
      </c>
      <c r="E53" s="392"/>
      <c r="F53" s="392"/>
      <c r="G53" s="392"/>
      <c r="H53" s="392"/>
      <c r="I53" s="99"/>
      <c r="J53" s="392" t="s">
        <v>81</v>
      </c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0">
        <f>'VRN - Vedlejší rozpočtové...'!J27</f>
        <v>0</v>
      </c>
      <c r="AH53" s="391"/>
      <c r="AI53" s="391"/>
      <c r="AJ53" s="391"/>
      <c r="AK53" s="391"/>
      <c r="AL53" s="391"/>
      <c r="AM53" s="391"/>
      <c r="AN53" s="390">
        <f>SUM(AG53,AT53)</f>
        <v>0</v>
      </c>
      <c r="AO53" s="391"/>
      <c r="AP53" s="391"/>
      <c r="AQ53" s="100" t="s">
        <v>77</v>
      </c>
      <c r="AR53" s="101"/>
      <c r="AS53" s="107">
        <v>0</v>
      </c>
      <c r="AT53" s="108">
        <f>ROUND(SUM(AV53:AW53),2)</f>
        <v>0</v>
      </c>
      <c r="AU53" s="109">
        <f>'VRN - Vedlejší rozpočtové...'!P81</f>
        <v>0</v>
      </c>
      <c r="AV53" s="108">
        <f>'VRN - Vedlejší rozpočtové...'!J30</f>
        <v>0</v>
      </c>
      <c r="AW53" s="108">
        <f>'VRN - Vedlejší rozpočtové...'!J31</f>
        <v>0</v>
      </c>
      <c r="AX53" s="108">
        <f>'VRN - Vedlejší rozpočtové...'!J32</f>
        <v>0</v>
      </c>
      <c r="AY53" s="108">
        <f>'VRN - Vedlejší rozpočtové...'!J33</f>
        <v>0</v>
      </c>
      <c r="AZ53" s="108">
        <f>'VRN - Vedlejší rozpočtové...'!F30</f>
        <v>0</v>
      </c>
      <c r="BA53" s="108">
        <f>'VRN - Vedlejší rozpočtové...'!F31</f>
        <v>0</v>
      </c>
      <c r="BB53" s="108">
        <f>'VRN - Vedlejší rozpočtové...'!F32</f>
        <v>0</v>
      </c>
      <c r="BC53" s="108">
        <f>'VRN - Vedlejší rozpočtové...'!F33</f>
        <v>0</v>
      </c>
      <c r="BD53" s="110">
        <f>'VRN - Vedlejší rozpočtové...'!F34</f>
        <v>0</v>
      </c>
      <c r="BT53" s="106" t="s">
        <v>78</v>
      </c>
      <c r="BV53" s="106" t="s">
        <v>74</v>
      </c>
      <c r="BW53" s="106" t="s">
        <v>82</v>
      </c>
      <c r="BX53" s="106" t="s">
        <v>7</v>
      </c>
      <c r="CL53" s="106" t="s">
        <v>21</v>
      </c>
      <c r="CM53" s="106" t="s">
        <v>83</v>
      </c>
    </row>
    <row r="54" spans="2:44" s="1" customFormat="1" ht="30" customHeight="1">
      <c r="B54" s="4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2"/>
    </row>
    <row r="55" spans="2:44" s="1" customFormat="1" ht="6.95" customHeight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62"/>
    </row>
  </sheetData>
  <sheetProtection algorithmName="SHA-512" hashValue="gdF4y24YdS3pRRh3kE/vUxEdqyN9jD3EZ36wRooxZ9P2WiwxkNgfTxkB0Cn/PNIwk43lmxXjVGQWj+NChfmKlA==" saltValue="0qQa5yh2mcjk3IRCTTiF2Q==" spinCount="100000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20-2017 - ZŠ a MŠ U Škol...'!C2" display="/"/>
    <hyperlink ref="A53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84</v>
      </c>
      <c r="G1" s="399" t="s">
        <v>85</v>
      </c>
      <c r="H1" s="399"/>
      <c r="I1" s="115"/>
      <c r="J1" s="114" t="s">
        <v>86</v>
      </c>
      <c r="K1" s="113" t="s">
        <v>87</v>
      </c>
      <c r="L1" s="114" t="s">
        <v>88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89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s="1" customFormat="1" ht="13.5">
      <c r="B6" s="42"/>
      <c r="C6" s="43"/>
      <c r="D6" s="37" t="s">
        <v>18</v>
      </c>
      <c r="E6" s="43"/>
      <c r="F6" s="43"/>
      <c r="G6" s="43"/>
      <c r="H6" s="43"/>
      <c r="I6" s="118"/>
      <c r="J6" s="43"/>
      <c r="K6" s="46"/>
    </row>
    <row r="7" spans="2:11" s="1" customFormat="1" ht="36.95" customHeight="1">
      <c r="B7" s="42"/>
      <c r="C7" s="43"/>
      <c r="D7" s="43"/>
      <c r="E7" s="396" t="s">
        <v>19</v>
      </c>
      <c r="F7" s="397"/>
      <c r="G7" s="397"/>
      <c r="H7" s="397"/>
      <c r="I7" s="118"/>
      <c r="J7" s="43"/>
      <c r="K7" s="46"/>
    </row>
    <row r="8" spans="2:11" s="1" customFormat="1" ht="13.5">
      <c r="B8" s="42"/>
      <c r="C8" s="43"/>
      <c r="D8" s="43"/>
      <c r="E8" s="43"/>
      <c r="F8" s="43"/>
      <c r="G8" s="43"/>
      <c r="H8" s="43"/>
      <c r="I8" s="118"/>
      <c r="J8" s="43"/>
      <c r="K8" s="46"/>
    </row>
    <row r="9" spans="2:11" s="1" customFormat="1" ht="14.45" customHeight="1">
      <c r="B9" s="42"/>
      <c r="C9" s="43"/>
      <c r="D9" s="37" t="s">
        <v>20</v>
      </c>
      <c r="E9" s="43"/>
      <c r="F9" s="35" t="s">
        <v>21</v>
      </c>
      <c r="G9" s="43"/>
      <c r="H9" s="43"/>
      <c r="I9" s="119" t="s">
        <v>22</v>
      </c>
      <c r="J9" s="35" t="s">
        <v>23</v>
      </c>
      <c r="K9" s="46"/>
    </row>
    <row r="10" spans="2:11" s="1" customFormat="1" ht="14.45" customHeight="1">
      <c r="B10" s="42"/>
      <c r="C10" s="43"/>
      <c r="D10" s="37" t="s">
        <v>24</v>
      </c>
      <c r="E10" s="43"/>
      <c r="F10" s="35" t="s">
        <v>25</v>
      </c>
      <c r="G10" s="43"/>
      <c r="H10" s="43"/>
      <c r="I10" s="119" t="s">
        <v>26</v>
      </c>
      <c r="J10" s="120" t="str">
        <f>'Rekapitulace stavby'!AN8</f>
        <v>27. 8. 2017</v>
      </c>
      <c r="K10" s="46"/>
    </row>
    <row r="11" spans="2:11" s="1" customFormat="1" ht="21.75" customHeight="1">
      <c r="B11" s="42"/>
      <c r="C11" s="43"/>
      <c r="D11" s="34" t="s">
        <v>28</v>
      </c>
      <c r="E11" s="43"/>
      <c r="F11" s="39" t="s">
        <v>29</v>
      </c>
      <c r="G11" s="43"/>
      <c r="H11" s="43"/>
      <c r="I11" s="118"/>
      <c r="J11" s="43"/>
      <c r="K11" s="46"/>
    </row>
    <row r="12" spans="2:11" s="1" customFormat="1" ht="14.45" customHeight="1">
      <c r="B12" s="42"/>
      <c r="C12" s="43"/>
      <c r="D12" s="37" t="s">
        <v>30</v>
      </c>
      <c r="E12" s="43"/>
      <c r="F12" s="43"/>
      <c r="G12" s="43"/>
      <c r="H12" s="43"/>
      <c r="I12" s="119" t="s">
        <v>31</v>
      </c>
      <c r="J12" s="35" t="str">
        <f>IF('Rekapitulace stavby'!AN10="","",'Rekapitulace stavby'!AN10)</f>
        <v/>
      </c>
      <c r="K12" s="46"/>
    </row>
    <row r="13" spans="2:11" s="1" customFormat="1" ht="18" customHeight="1">
      <c r="B13" s="42"/>
      <c r="C13" s="43"/>
      <c r="D13" s="43"/>
      <c r="E13" s="35" t="str">
        <f>IF('Rekapitulace stavby'!E11="","",'Rekapitulace stavby'!E11)</f>
        <v xml:space="preserve"> </v>
      </c>
      <c r="F13" s="43"/>
      <c r="G13" s="43"/>
      <c r="H13" s="43"/>
      <c r="I13" s="119" t="s">
        <v>33</v>
      </c>
      <c r="J13" s="35" t="str">
        <f>IF('Rekapitulace stavby'!AN11="","",'Rekapitulace stavby'!AN11)</f>
        <v/>
      </c>
      <c r="K13" s="46"/>
    </row>
    <row r="14" spans="2:11" s="1" customFormat="1" ht="6.95" customHeight="1">
      <c r="B14" s="42"/>
      <c r="C14" s="43"/>
      <c r="D14" s="43"/>
      <c r="E14" s="43"/>
      <c r="F14" s="43"/>
      <c r="G14" s="43"/>
      <c r="H14" s="43"/>
      <c r="I14" s="118"/>
      <c r="J14" s="43"/>
      <c r="K14" s="46"/>
    </row>
    <row r="15" spans="2:11" s="1" customFormat="1" ht="14.45" customHeight="1">
      <c r="B15" s="42"/>
      <c r="C15" s="43"/>
      <c r="D15" s="37" t="s">
        <v>34</v>
      </c>
      <c r="E15" s="43"/>
      <c r="F15" s="43"/>
      <c r="G15" s="43"/>
      <c r="H15" s="43"/>
      <c r="I15" s="119" t="s">
        <v>31</v>
      </c>
      <c r="J15" s="35" t="str">
        <f>IF('Rekapitulace stavby'!AN13="Vyplň údaj","",IF('Rekapitulace stavby'!AN13="","",'Rekapitulace stavby'!AN13))</f>
        <v/>
      </c>
      <c r="K15" s="46"/>
    </row>
    <row r="16" spans="2:11" s="1" customFormat="1" ht="18" customHeight="1">
      <c r="B16" s="42"/>
      <c r="C16" s="43"/>
      <c r="D16" s="43"/>
      <c r="E16" s="35" t="str">
        <f>IF('Rekapitulace stavby'!E14="Vyplň údaj","",IF('Rekapitulace stavby'!E14="","",'Rekapitulace stavby'!E14))</f>
        <v/>
      </c>
      <c r="F16" s="43"/>
      <c r="G16" s="43"/>
      <c r="H16" s="43"/>
      <c r="I16" s="119" t="s">
        <v>33</v>
      </c>
      <c r="J16" s="35" t="str">
        <f>IF('Rekapitulace stavby'!AN14="Vyplň údaj","",IF('Rekapitulace stavby'!AN14="","",'Rekapitulace stavby'!AN14))</f>
        <v/>
      </c>
      <c r="K16" s="46"/>
    </row>
    <row r="17" spans="2:11" s="1" customFormat="1" ht="6.95" customHeight="1">
      <c r="B17" s="42"/>
      <c r="C17" s="43"/>
      <c r="D17" s="43"/>
      <c r="E17" s="43"/>
      <c r="F17" s="43"/>
      <c r="G17" s="43"/>
      <c r="H17" s="43"/>
      <c r="I17" s="118"/>
      <c r="J17" s="43"/>
      <c r="K17" s="46"/>
    </row>
    <row r="18" spans="2:11" s="1" customFormat="1" ht="14.45" customHeight="1">
      <c r="B18" s="42"/>
      <c r="C18" s="43"/>
      <c r="D18" s="37" t="s">
        <v>36</v>
      </c>
      <c r="E18" s="43"/>
      <c r="F18" s="43"/>
      <c r="G18" s="43"/>
      <c r="H18" s="43"/>
      <c r="I18" s="119" t="s">
        <v>31</v>
      </c>
      <c r="J18" s="35" t="str">
        <f>IF('Rekapitulace stavby'!AN16="","",'Rekapitulace stavby'!AN16)</f>
        <v/>
      </c>
      <c r="K18" s="46"/>
    </row>
    <row r="19" spans="2:11" s="1" customFormat="1" ht="18" customHeight="1">
      <c r="B19" s="42"/>
      <c r="C19" s="43"/>
      <c r="D19" s="43"/>
      <c r="E19" s="35" t="str">
        <f>IF('Rekapitulace stavby'!E17="","",'Rekapitulace stavby'!E17)</f>
        <v xml:space="preserve"> </v>
      </c>
      <c r="F19" s="43"/>
      <c r="G19" s="43"/>
      <c r="H19" s="43"/>
      <c r="I19" s="119" t="s">
        <v>33</v>
      </c>
      <c r="J19" s="35" t="str">
        <f>IF('Rekapitulace stavby'!AN17="","",'Rekapitulace stavby'!AN17)</f>
        <v/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18"/>
      <c r="J20" s="43"/>
      <c r="K20" s="46"/>
    </row>
    <row r="21" spans="2:11" s="1" customFormat="1" ht="14.45" customHeight="1">
      <c r="B21" s="42"/>
      <c r="C21" s="43"/>
      <c r="D21" s="37" t="s">
        <v>38</v>
      </c>
      <c r="E21" s="43"/>
      <c r="F21" s="43"/>
      <c r="G21" s="43"/>
      <c r="H21" s="43"/>
      <c r="I21" s="118"/>
      <c r="J21" s="43"/>
      <c r="K21" s="46"/>
    </row>
    <row r="22" spans="2:11" s="6" customFormat="1" ht="22.5" customHeight="1">
      <c r="B22" s="121"/>
      <c r="C22" s="122"/>
      <c r="D22" s="122"/>
      <c r="E22" s="365" t="s">
        <v>23</v>
      </c>
      <c r="F22" s="365"/>
      <c r="G22" s="365"/>
      <c r="H22" s="365"/>
      <c r="I22" s="123"/>
      <c r="J22" s="122"/>
      <c r="K22" s="124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18"/>
      <c r="J23" s="43"/>
      <c r="K23" s="46"/>
    </row>
    <row r="24" spans="2:11" s="1" customFormat="1" ht="6.95" customHeight="1">
      <c r="B24" s="42"/>
      <c r="C24" s="43"/>
      <c r="D24" s="86"/>
      <c r="E24" s="86"/>
      <c r="F24" s="86"/>
      <c r="G24" s="86"/>
      <c r="H24" s="86"/>
      <c r="I24" s="125"/>
      <c r="J24" s="86"/>
      <c r="K24" s="126"/>
    </row>
    <row r="25" spans="2:11" s="1" customFormat="1" ht="25.35" customHeight="1">
      <c r="B25" s="42"/>
      <c r="C25" s="43"/>
      <c r="D25" s="127" t="s">
        <v>39</v>
      </c>
      <c r="E25" s="43"/>
      <c r="F25" s="43"/>
      <c r="G25" s="43"/>
      <c r="H25" s="43"/>
      <c r="I25" s="118"/>
      <c r="J25" s="128">
        <f>ROUND(J94,2)</f>
        <v>0</v>
      </c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5"/>
      <c r="J26" s="86"/>
      <c r="K26" s="126"/>
    </row>
    <row r="27" spans="2:11" s="1" customFormat="1" ht="14.45" customHeight="1">
      <c r="B27" s="42"/>
      <c r="C27" s="43"/>
      <c r="D27" s="43"/>
      <c r="E27" s="43"/>
      <c r="F27" s="47" t="s">
        <v>41</v>
      </c>
      <c r="G27" s="43"/>
      <c r="H27" s="43"/>
      <c r="I27" s="129" t="s">
        <v>40</v>
      </c>
      <c r="J27" s="47" t="s">
        <v>42</v>
      </c>
      <c r="K27" s="46"/>
    </row>
    <row r="28" spans="2:11" s="1" customFormat="1" ht="14.45" customHeight="1">
      <c r="B28" s="42"/>
      <c r="C28" s="43"/>
      <c r="D28" s="50" t="s">
        <v>43</v>
      </c>
      <c r="E28" s="50" t="s">
        <v>44</v>
      </c>
      <c r="F28" s="130">
        <f>ROUND(SUM(BE94:BE429),2)</f>
        <v>0</v>
      </c>
      <c r="G28" s="43"/>
      <c r="H28" s="43"/>
      <c r="I28" s="131">
        <v>0.21</v>
      </c>
      <c r="J28" s="130">
        <f>ROUND(ROUND((SUM(BE94:BE429)),2)*I28,2)</f>
        <v>0</v>
      </c>
      <c r="K28" s="46"/>
    </row>
    <row r="29" spans="2:11" s="1" customFormat="1" ht="14.45" customHeight="1">
      <c r="B29" s="42"/>
      <c r="C29" s="43"/>
      <c r="D29" s="43"/>
      <c r="E29" s="50" t="s">
        <v>45</v>
      </c>
      <c r="F29" s="130">
        <f>ROUND(SUM(BF94:BF429),2)</f>
        <v>0</v>
      </c>
      <c r="G29" s="43"/>
      <c r="H29" s="43"/>
      <c r="I29" s="131">
        <v>0.15</v>
      </c>
      <c r="J29" s="130">
        <f>ROUND(ROUND((SUM(BF94:BF429)),2)*I29,2)</f>
        <v>0</v>
      </c>
      <c r="K29" s="46"/>
    </row>
    <row r="30" spans="2:11" s="1" customFormat="1" ht="14.45" customHeight="1" hidden="1">
      <c r="B30" s="42"/>
      <c r="C30" s="43"/>
      <c r="D30" s="43"/>
      <c r="E30" s="50" t="s">
        <v>46</v>
      </c>
      <c r="F30" s="130">
        <f>ROUND(SUM(BG94:BG429),2)</f>
        <v>0</v>
      </c>
      <c r="G30" s="43"/>
      <c r="H30" s="43"/>
      <c r="I30" s="131">
        <v>0.21</v>
      </c>
      <c r="J30" s="130">
        <v>0</v>
      </c>
      <c r="K30" s="46"/>
    </row>
    <row r="31" spans="2:11" s="1" customFormat="1" ht="14.45" customHeight="1" hidden="1">
      <c r="B31" s="42"/>
      <c r="C31" s="43"/>
      <c r="D31" s="43"/>
      <c r="E31" s="50" t="s">
        <v>47</v>
      </c>
      <c r="F31" s="130">
        <f>ROUND(SUM(BH94:BH429),2)</f>
        <v>0</v>
      </c>
      <c r="G31" s="43"/>
      <c r="H31" s="43"/>
      <c r="I31" s="131">
        <v>0.15</v>
      </c>
      <c r="J31" s="130"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48</v>
      </c>
      <c r="F32" s="130">
        <f>ROUND(SUM(BI94:BI429),2)</f>
        <v>0</v>
      </c>
      <c r="G32" s="43"/>
      <c r="H32" s="43"/>
      <c r="I32" s="131">
        <v>0</v>
      </c>
      <c r="J32" s="130">
        <v>0</v>
      </c>
      <c r="K32" s="46"/>
    </row>
    <row r="33" spans="2:11" s="1" customFormat="1" ht="6.95" customHeight="1">
      <c r="B33" s="42"/>
      <c r="C33" s="43"/>
      <c r="D33" s="43"/>
      <c r="E33" s="43"/>
      <c r="F33" s="43"/>
      <c r="G33" s="43"/>
      <c r="H33" s="43"/>
      <c r="I33" s="118"/>
      <c r="J33" s="43"/>
      <c r="K33" s="46"/>
    </row>
    <row r="34" spans="2:11" s="1" customFormat="1" ht="25.35" customHeight="1">
      <c r="B34" s="42"/>
      <c r="C34" s="132"/>
      <c r="D34" s="133" t="s">
        <v>49</v>
      </c>
      <c r="E34" s="80"/>
      <c r="F34" s="80"/>
      <c r="G34" s="134" t="s">
        <v>50</v>
      </c>
      <c r="H34" s="135" t="s">
        <v>51</v>
      </c>
      <c r="I34" s="136"/>
      <c r="J34" s="137">
        <f>SUM(J25:J32)</f>
        <v>0</v>
      </c>
      <c r="K34" s="138"/>
    </row>
    <row r="35" spans="2:11" s="1" customFormat="1" ht="14.45" customHeight="1">
      <c r="B35" s="57"/>
      <c r="C35" s="58"/>
      <c r="D35" s="58"/>
      <c r="E35" s="58"/>
      <c r="F35" s="58"/>
      <c r="G35" s="58"/>
      <c r="H35" s="58"/>
      <c r="I35" s="139"/>
      <c r="J35" s="58"/>
      <c r="K35" s="59"/>
    </row>
    <row r="39" spans="2:11" s="1" customFormat="1" ht="6.95" customHeight="1">
      <c r="B39" s="140"/>
      <c r="C39" s="141"/>
      <c r="D39" s="141"/>
      <c r="E39" s="141"/>
      <c r="F39" s="141"/>
      <c r="G39" s="141"/>
      <c r="H39" s="141"/>
      <c r="I39" s="142"/>
      <c r="J39" s="141"/>
      <c r="K39" s="143"/>
    </row>
    <row r="40" spans="2:11" s="1" customFormat="1" ht="36.95" customHeight="1">
      <c r="B40" s="42"/>
      <c r="C40" s="30" t="s">
        <v>90</v>
      </c>
      <c r="D40" s="43"/>
      <c r="E40" s="43"/>
      <c r="F40" s="43"/>
      <c r="G40" s="43"/>
      <c r="H40" s="43"/>
      <c r="I40" s="118"/>
      <c r="J40" s="43"/>
      <c r="K40" s="46"/>
    </row>
    <row r="41" spans="2:11" s="1" customFormat="1" ht="6.95" customHeight="1">
      <c r="B41" s="42"/>
      <c r="C41" s="43"/>
      <c r="D41" s="43"/>
      <c r="E41" s="43"/>
      <c r="F41" s="43"/>
      <c r="G41" s="43"/>
      <c r="H41" s="43"/>
      <c r="I41" s="118"/>
      <c r="J41" s="43"/>
      <c r="K41" s="46"/>
    </row>
    <row r="42" spans="2:11" s="1" customFormat="1" ht="14.45" customHeight="1">
      <c r="B42" s="42"/>
      <c r="C42" s="37" t="s">
        <v>18</v>
      </c>
      <c r="D42" s="43"/>
      <c r="E42" s="43"/>
      <c r="F42" s="43"/>
      <c r="G42" s="43"/>
      <c r="H42" s="43"/>
      <c r="I42" s="118"/>
      <c r="J42" s="43"/>
      <c r="K42" s="46"/>
    </row>
    <row r="43" spans="2:11" s="1" customFormat="1" ht="23.25" customHeight="1">
      <c r="B43" s="42"/>
      <c r="C43" s="43"/>
      <c r="D43" s="43"/>
      <c r="E43" s="396" t="str">
        <f>E7</f>
        <v>ZŠ a MŠ U Školské zahrady, instalace rekuperačních jednotek</v>
      </c>
      <c r="F43" s="397"/>
      <c r="G43" s="397"/>
      <c r="H43" s="397"/>
      <c r="I43" s="118"/>
      <c r="J43" s="43"/>
      <c r="K43" s="46"/>
    </row>
    <row r="44" spans="2:11" s="1" customFormat="1" ht="6.95" customHeight="1">
      <c r="B44" s="42"/>
      <c r="C44" s="43"/>
      <c r="D44" s="43"/>
      <c r="E44" s="43"/>
      <c r="F44" s="43"/>
      <c r="G44" s="43"/>
      <c r="H44" s="43"/>
      <c r="I44" s="118"/>
      <c r="J44" s="43"/>
      <c r="K44" s="46"/>
    </row>
    <row r="45" spans="2:11" s="1" customFormat="1" ht="18" customHeight="1">
      <c r="B45" s="42"/>
      <c r="C45" s="37" t="s">
        <v>24</v>
      </c>
      <c r="D45" s="43"/>
      <c r="E45" s="43"/>
      <c r="F45" s="35" t="str">
        <f>F10</f>
        <v>U Školské Zahrady 1030/4,Praha 8</v>
      </c>
      <c r="G45" s="43"/>
      <c r="H45" s="43"/>
      <c r="I45" s="119" t="s">
        <v>26</v>
      </c>
      <c r="J45" s="120" t="str">
        <f>IF(J10="","",J10)</f>
        <v>27. 8. 2017</v>
      </c>
      <c r="K45" s="46"/>
    </row>
    <row r="46" spans="2:11" s="1" customFormat="1" ht="6.95" customHeight="1">
      <c r="B46" s="42"/>
      <c r="C46" s="43"/>
      <c r="D46" s="43"/>
      <c r="E46" s="43"/>
      <c r="F46" s="43"/>
      <c r="G46" s="43"/>
      <c r="H46" s="43"/>
      <c r="I46" s="118"/>
      <c r="J46" s="43"/>
      <c r="K46" s="46"/>
    </row>
    <row r="47" spans="2:11" s="1" customFormat="1" ht="13.5">
      <c r="B47" s="42"/>
      <c r="C47" s="37" t="s">
        <v>30</v>
      </c>
      <c r="D47" s="43"/>
      <c r="E47" s="43"/>
      <c r="F47" s="35" t="str">
        <f>E13</f>
        <v xml:space="preserve"> </v>
      </c>
      <c r="G47" s="43"/>
      <c r="H47" s="43"/>
      <c r="I47" s="119" t="s">
        <v>36</v>
      </c>
      <c r="J47" s="35" t="str">
        <f>E19</f>
        <v xml:space="preserve"> </v>
      </c>
      <c r="K47" s="46"/>
    </row>
    <row r="48" spans="2:11" s="1" customFormat="1" ht="14.45" customHeight="1">
      <c r="B48" s="42"/>
      <c r="C48" s="37" t="s">
        <v>34</v>
      </c>
      <c r="D48" s="43"/>
      <c r="E48" s="43"/>
      <c r="F48" s="35" t="str">
        <f>IF(E16="","",E16)</f>
        <v/>
      </c>
      <c r="G48" s="43"/>
      <c r="H48" s="43"/>
      <c r="I48" s="118"/>
      <c r="J48" s="43"/>
      <c r="K48" s="46"/>
    </row>
    <row r="49" spans="2:11" s="1" customFormat="1" ht="10.35" customHeight="1">
      <c r="B49" s="42"/>
      <c r="C49" s="43"/>
      <c r="D49" s="43"/>
      <c r="E49" s="43"/>
      <c r="F49" s="43"/>
      <c r="G49" s="43"/>
      <c r="H49" s="43"/>
      <c r="I49" s="118"/>
      <c r="J49" s="43"/>
      <c r="K49" s="46"/>
    </row>
    <row r="50" spans="2:11" s="1" customFormat="1" ht="29.25" customHeight="1">
      <c r="B50" s="42"/>
      <c r="C50" s="144" t="s">
        <v>91</v>
      </c>
      <c r="D50" s="132"/>
      <c r="E50" s="132"/>
      <c r="F50" s="132"/>
      <c r="G50" s="132"/>
      <c r="H50" s="132"/>
      <c r="I50" s="145"/>
      <c r="J50" s="146" t="s">
        <v>92</v>
      </c>
      <c r="K50" s="147"/>
    </row>
    <row r="51" spans="2:11" s="1" customFormat="1" ht="10.35" customHeight="1">
      <c r="B51" s="42"/>
      <c r="C51" s="43"/>
      <c r="D51" s="43"/>
      <c r="E51" s="43"/>
      <c r="F51" s="43"/>
      <c r="G51" s="43"/>
      <c r="H51" s="43"/>
      <c r="I51" s="118"/>
      <c r="J51" s="43"/>
      <c r="K51" s="46"/>
    </row>
    <row r="52" spans="2:47" s="1" customFormat="1" ht="29.25" customHeight="1">
      <c r="B52" s="42"/>
      <c r="C52" s="148" t="s">
        <v>93</v>
      </c>
      <c r="D52" s="43"/>
      <c r="E52" s="43"/>
      <c r="F52" s="43"/>
      <c r="G52" s="43"/>
      <c r="H52" s="43"/>
      <c r="I52" s="118"/>
      <c r="J52" s="128">
        <f>J94</f>
        <v>0</v>
      </c>
      <c r="K52" s="46"/>
      <c r="AU52" s="24" t="s">
        <v>94</v>
      </c>
    </row>
    <row r="53" spans="2:11" s="7" customFormat="1" ht="24.95" customHeight="1">
      <c r="B53" s="149"/>
      <c r="C53" s="150"/>
      <c r="D53" s="151" t="s">
        <v>95</v>
      </c>
      <c r="E53" s="152"/>
      <c r="F53" s="152"/>
      <c r="G53" s="152"/>
      <c r="H53" s="152"/>
      <c r="I53" s="153"/>
      <c r="J53" s="154">
        <f>J95</f>
        <v>0</v>
      </c>
      <c r="K53" s="155"/>
    </row>
    <row r="54" spans="2:11" s="8" customFormat="1" ht="19.9" customHeight="1">
      <c r="B54" s="156"/>
      <c r="C54" s="157"/>
      <c r="D54" s="158" t="s">
        <v>96</v>
      </c>
      <c r="E54" s="159"/>
      <c r="F54" s="159"/>
      <c r="G54" s="159"/>
      <c r="H54" s="159"/>
      <c r="I54" s="160"/>
      <c r="J54" s="161">
        <f>J96</f>
        <v>0</v>
      </c>
      <c r="K54" s="162"/>
    </row>
    <row r="55" spans="2:11" s="8" customFormat="1" ht="19.9" customHeight="1">
      <c r="B55" s="156"/>
      <c r="C55" s="157"/>
      <c r="D55" s="158" t="s">
        <v>97</v>
      </c>
      <c r="E55" s="159"/>
      <c r="F55" s="159"/>
      <c r="G55" s="159"/>
      <c r="H55" s="159"/>
      <c r="I55" s="160"/>
      <c r="J55" s="161">
        <f>J115</f>
        <v>0</v>
      </c>
      <c r="K55" s="162"/>
    </row>
    <row r="56" spans="2:11" s="8" customFormat="1" ht="19.9" customHeight="1">
      <c r="B56" s="156"/>
      <c r="C56" s="157"/>
      <c r="D56" s="158" t="s">
        <v>98</v>
      </c>
      <c r="E56" s="159"/>
      <c r="F56" s="159"/>
      <c r="G56" s="159"/>
      <c r="H56" s="159"/>
      <c r="I56" s="160"/>
      <c r="J56" s="161">
        <f>J135</f>
        <v>0</v>
      </c>
      <c r="K56" s="162"/>
    </row>
    <row r="57" spans="2:11" s="8" customFormat="1" ht="19.9" customHeight="1">
      <c r="B57" s="156"/>
      <c r="C57" s="157"/>
      <c r="D57" s="158" t="s">
        <v>99</v>
      </c>
      <c r="E57" s="159"/>
      <c r="F57" s="159"/>
      <c r="G57" s="159"/>
      <c r="H57" s="159"/>
      <c r="I57" s="160"/>
      <c r="J57" s="161">
        <f>J143</f>
        <v>0</v>
      </c>
      <c r="K57" s="162"/>
    </row>
    <row r="58" spans="2:11" s="7" customFormat="1" ht="24.95" customHeight="1">
      <c r="B58" s="149"/>
      <c r="C58" s="150"/>
      <c r="D58" s="151" t="s">
        <v>100</v>
      </c>
      <c r="E58" s="152"/>
      <c r="F58" s="152"/>
      <c r="G58" s="152"/>
      <c r="H58" s="152"/>
      <c r="I58" s="153"/>
      <c r="J58" s="154">
        <f>J145</f>
        <v>0</v>
      </c>
      <c r="K58" s="155"/>
    </row>
    <row r="59" spans="2:11" s="8" customFormat="1" ht="19.9" customHeight="1">
      <c r="B59" s="156"/>
      <c r="C59" s="157"/>
      <c r="D59" s="158" t="s">
        <v>101</v>
      </c>
      <c r="E59" s="159"/>
      <c r="F59" s="159"/>
      <c r="G59" s="159"/>
      <c r="H59" s="159"/>
      <c r="I59" s="160"/>
      <c r="J59" s="161">
        <f>J146</f>
        <v>0</v>
      </c>
      <c r="K59" s="162"/>
    </row>
    <row r="60" spans="2:11" s="8" customFormat="1" ht="14.85" customHeight="1">
      <c r="B60" s="156"/>
      <c r="C60" s="157"/>
      <c r="D60" s="158" t="s">
        <v>102</v>
      </c>
      <c r="E60" s="159"/>
      <c r="F60" s="159"/>
      <c r="G60" s="159"/>
      <c r="H60" s="159"/>
      <c r="I60" s="160"/>
      <c r="J60" s="161">
        <f>J148</f>
        <v>0</v>
      </c>
      <c r="K60" s="162"/>
    </row>
    <row r="61" spans="2:11" s="8" customFormat="1" ht="14.85" customHeight="1">
      <c r="B61" s="156"/>
      <c r="C61" s="157"/>
      <c r="D61" s="158" t="s">
        <v>103</v>
      </c>
      <c r="E61" s="159"/>
      <c r="F61" s="159"/>
      <c r="G61" s="159"/>
      <c r="H61" s="159"/>
      <c r="I61" s="160"/>
      <c r="J61" s="161">
        <f>J150</f>
        <v>0</v>
      </c>
      <c r="K61" s="162"/>
    </row>
    <row r="62" spans="2:11" s="8" customFormat="1" ht="14.85" customHeight="1">
      <c r="B62" s="156"/>
      <c r="C62" s="157"/>
      <c r="D62" s="158" t="s">
        <v>104</v>
      </c>
      <c r="E62" s="159"/>
      <c r="F62" s="159"/>
      <c r="G62" s="159"/>
      <c r="H62" s="159"/>
      <c r="I62" s="160"/>
      <c r="J62" s="161">
        <f>J170</f>
        <v>0</v>
      </c>
      <c r="K62" s="162"/>
    </row>
    <row r="63" spans="2:11" s="8" customFormat="1" ht="14.85" customHeight="1">
      <c r="B63" s="156"/>
      <c r="C63" s="157"/>
      <c r="D63" s="158" t="s">
        <v>105</v>
      </c>
      <c r="E63" s="159"/>
      <c r="F63" s="159"/>
      <c r="G63" s="159"/>
      <c r="H63" s="159"/>
      <c r="I63" s="160"/>
      <c r="J63" s="161">
        <f>J201</f>
        <v>0</v>
      </c>
      <c r="K63" s="162"/>
    </row>
    <row r="64" spans="2:11" s="8" customFormat="1" ht="19.9" customHeight="1">
      <c r="B64" s="156"/>
      <c r="C64" s="157"/>
      <c r="D64" s="158" t="s">
        <v>106</v>
      </c>
      <c r="E64" s="159"/>
      <c r="F64" s="159"/>
      <c r="G64" s="159"/>
      <c r="H64" s="159"/>
      <c r="I64" s="160"/>
      <c r="J64" s="161">
        <f>J205</f>
        <v>0</v>
      </c>
      <c r="K64" s="162"/>
    </row>
    <row r="65" spans="2:11" s="8" customFormat="1" ht="19.9" customHeight="1">
      <c r="B65" s="156"/>
      <c r="C65" s="157"/>
      <c r="D65" s="158" t="s">
        <v>107</v>
      </c>
      <c r="E65" s="159"/>
      <c r="F65" s="159"/>
      <c r="G65" s="159"/>
      <c r="H65" s="159"/>
      <c r="I65" s="160"/>
      <c r="J65" s="161">
        <f>J222</f>
        <v>0</v>
      </c>
      <c r="K65" s="162"/>
    </row>
    <row r="66" spans="2:11" s="8" customFormat="1" ht="14.85" customHeight="1">
      <c r="B66" s="156"/>
      <c r="C66" s="157"/>
      <c r="D66" s="158" t="s">
        <v>108</v>
      </c>
      <c r="E66" s="159"/>
      <c r="F66" s="159"/>
      <c r="G66" s="159"/>
      <c r="H66" s="159"/>
      <c r="I66" s="160"/>
      <c r="J66" s="161">
        <f>J224</f>
        <v>0</v>
      </c>
      <c r="K66" s="162"/>
    </row>
    <row r="67" spans="2:11" s="8" customFormat="1" ht="14.85" customHeight="1">
      <c r="B67" s="156"/>
      <c r="C67" s="157"/>
      <c r="D67" s="158" t="s">
        <v>109</v>
      </c>
      <c r="E67" s="159"/>
      <c r="F67" s="159"/>
      <c r="G67" s="159"/>
      <c r="H67" s="159"/>
      <c r="I67" s="160"/>
      <c r="J67" s="161">
        <f>J261</f>
        <v>0</v>
      </c>
      <c r="K67" s="162"/>
    </row>
    <row r="68" spans="2:11" s="8" customFormat="1" ht="14.85" customHeight="1">
      <c r="B68" s="156"/>
      <c r="C68" s="157"/>
      <c r="D68" s="158" t="s">
        <v>110</v>
      </c>
      <c r="E68" s="159"/>
      <c r="F68" s="159"/>
      <c r="G68" s="159"/>
      <c r="H68" s="159"/>
      <c r="I68" s="160"/>
      <c r="J68" s="161">
        <f>J281</f>
        <v>0</v>
      </c>
      <c r="K68" s="162"/>
    </row>
    <row r="69" spans="2:11" s="8" customFormat="1" ht="19.9" customHeight="1">
      <c r="B69" s="156"/>
      <c r="C69" s="157"/>
      <c r="D69" s="158" t="s">
        <v>111</v>
      </c>
      <c r="E69" s="159"/>
      <c r="F69" s="159"/>
      <c r="G69" s="159"/>
      <c r="H69" s="159"/>
      <c r="I69" s="160"/>
      <c r="J69" s="161">
        <f>J297</f>
        <v>0</v>
      </c>
      <c r="K69" s="162"/>
    </row>
    <row r="70" spans="2:11" s="8" customFormat="1" ht="19.9" customHeight="1">
      <c r="B70" s="156"/>
      <c r="C70" s="157"/>
      <c r="D70" s="158" t="s">
        <v>112</v>
      </c>
      <c r="E70" s="159"/>
      <c r="F70" s="159"/>
      <c r="G70" s="159"/>
      <c r="H70" s="159"/>
      <c r="I70" s="160"/>
      <c r="J70" s="161">
        <f>J317</f>
        <v>0</v>
      </c>
      <c r="K70" s="162"/>
    </row>
    <row r="71" spans="2:11" s="8" customFormat="1" ht="19.9" customHeight="1">
      <c r="B71" s="156"/>
      <c r="C71" s="157"/>
      <c r="D71" s="158" t="s">
        <v>113</v>
      </c>
      <c r="E71" s="159"/>
      <c r="F71" s="159"/>
      <c r="G71" s="159"/>
      <c r="H71" s="159"/>
      <c r="I71" s="160"/>
      <c r="J71" s="161">
        <f>J344</f>
        <v>0</v>
      </c>
      <c r="K71" s="162"/>
    </row>
    <row r="72" spans="2:11" s="8" customFormat="1" ht="19.9" customHeight="1">
      <c r="B72" s="156"/>
      <c r="C72" s="157"/>
      <c r="D72" s="158" t="s">
        <v>114</v>
      </c>
      <c r="E72" s="159"/>
      <c r="F72" s="159"/>
      <c r="G72" s="159"/>
      <c r="H72" s="159"/>
      <c r="I72" s="160"/>
      <c r="J72" s="161">
        <f>J352</f>
        <v>0</v>
      </c>
      <c r="K72" s="162"/>
    </row>
    <row r="73" spans="2:11" s="8" customFormat="1" ht="19.9" customHeight="1">
      <c r="B73" s="156"/>
      <c r="C73" s="157"/>
      <c r="D73" s="158" t="s">
        <v>115</v>
      </c>
      <c r="E73" s="159"/>
      <c r="F73" s="159"/>
      <c r="G73" s="159"/>
      <c r="H73" s="159"/>
      <c r="I73" s="160"/>
      <c r="J73" s="161">
        <f>J368</f>
        <v>0</v>
      </c>
      <c r="K73" s="162"/>
    </row>
    <row r="74" spans="2:11" s="7" customFormat="1" ht="24.95" customHeight="1">
      <c r="B74" s="149"/>
      <c r="C74" s="150"/>
      <c r="D74" s="151" t="s">
        <v>116</v>
      </c>
      <c r="E74" s="152"/>
      <c r="F74" s="152"/>
      <c r="G74" s="152"/>
      <c r="H74" s="152"/>
      <c r="I74" s="153"/>
      <c r="J74" s="154">
        <f>J418</f>
        <v>0</v>
      </c>
      <c r="K74" s="155"/>
    </row>
    <row r="75" spans="2:11" s="8" customFormat="1" ht="19.9" customHeight="1">
      <c r="B75" s="156"/>
      <c r="C75" s="157"/>
      <c r="D75" s="158" t="s">
        <v>117</v>
      </c>
      <c r="E75" s="159"/>
      <c r="F75" s="159"/>
      <c r="G75" s="159"/>
      <c r="H75" s="159"/>
      <c r="I75" s="160"/>
      <c r="J75" s="161">
        <f>J419</f>
        <v>0</v>
      </c>
      <c r="K75" s="162"/>
    </row>
    <row r="76" spans="2:11" s="7" customFormat="1" ht="24.95" customHeight="1">
      <c r="B76" s="149"/>
      <c r="C76" s="150"/>
      <c r="D76" s="151" t="s">
        <v>118</v>
      </c>
      <c r="E76" s="152"/>
      <c r="F76" s="152"/>
      <c r="G76" s="152"/>
      <c r="H76" s="152"/>
      <c r="I76" s="153"/>
      <c r="J76" s="154">
        <f>J425</f>
        <v>0</v>
      </c>
      <c r="K76" s="155"/>
    </row>
    <row r="77" spans="2:11" s="1" customFormat="1" ht="21.75" customHeight="1">
      <c r="B77" s="42"/>
      <c r="C77" s="43"/>
      <c r="D77" s="43"/>
      <c r="E77" s="43"/>
      <c r="F77" s="43"/>
      <c r="G77" s="43"/>
      <c r="H77" s="43"/>
      <c r="I77" s="118"/>
      <c r="J77" s="43"/>
      <c r="K77" s="46"/>
    </row>
    <row r="78" spans="2:11" s="1" customFormat="1" ht="6.95" customHeight="1">
      <c r="B78" s="57"/>
      <c r="C78" s="58"/>
      <c r="D78" s="58"/>
      <c r="E78" s="58"/>
      <c r="F78" s="58"/>
      <c r="G78" s="58"/>
      <c r="H78" s="58"/>
      <c r="I78" s="139"/>
      <c r="J78" s="58"/>
      <c r="K78" s="59"/>
    </row>
    <row r="82" spans="2:12" s="1" customFormat="1" ht="6.95" customHeight="1">
      <c r="B82" s="60"/>
      <c r="C82" s="61"/>
      <c r="D82" s="61"/>
      <c r="E82" s="61"/>
      <c r="F82" s="61"/>
      <c r="G82" s="61"/>
      <c r="H82" s="61"/>
      <c r="I82" s="142"/>
      <c r="J82" s="61"/>
      <c r="K82" s="61"/>
      <c r="L82" s="62"/>
    </row>
    <row r="83" spans="2:12" s="1" customFormat="1" ht="36.95" customHeight="1">
      <c r="B83" s="42"/>
      <c r="C83" s="63" t="s">
        <v>119</v>
      </c>
      <c r="D83" s="64"/>
      <c r="E83" s="64"/>
      <c r="F83" s="64"/>
      <c r="G83" s="64"/>
      <c r="H83" s="64"/>
      <c r="I83" s="163"/>
      <c r="J83" s="64"/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63"/>
      <c r="J84" s="64"/>
      <c r="K84" s="64"/>
      <c r="L84" s="62"/>
    </row>
    <row r="85" spans="2:12" s="1" customFormat="1" ht="14.45" customHeight="1">
      <c r="B85" s="42"/>
      <c r="C85" s="66" t="s">
        <v>18</v>
      </c>
      <c r="D85" s="64"/>
      <c r="E85" s="64"/>
      <c r="F85" s="64"/>
      <c r="G85" s="64"/>
      <c r="H85" s="64"/>
      <c r="I85" s="163"/>
      <c r="J85" s="64"/>
      <c r="K85" s="64"/>
      <c r="L85" s="62"/>
    </row>
    <row r="86" spans="2:12" s="1" customFormat="1" ht="23.25" customHeight="1">
      <c r="B86" s="42"/>
      <c r="C86" s="64"/>
      <c r="D86" s="64"/>
      <c r="E86" s="376" t="str">
        <f>E7</f>
        <v>ZŠ a MŠ U Školské zahrady, instalace rekuperačních jednotek</v>
      </c>
      <c r="F86" s="398"/>
      <c r="G86" s="398"/>
      <c r="H86" s="398"/>
      <c r="I86" s="163"/>
      <c r="J86" s="64"/>
      <c r="K86" s="64"/>
      <c r="L86" s="62"/>
    </row>
    <row r="87" spans="2:12" s="1" customFormat="1" ht="6.95" customHeight="1">
      <c r="B87" s="42"/>
      <c r="C87" s="64"/>
      <c r="D87" s="64"/>
      <c r="E87" s="64"/>
      <c r="F87" s="64"/>
      <c r="G87" s="64"/>
      <c r="H87" s="64"/>
      <c r="I87" s="163"/>
      <c r="J87" s="64"/>
      <c r="K87" s="64"/>
      <c r="L87" s="62"/>
    </row>
    <row r="88" spans="2:12" s="1" customFormat="1" ht="18" customHeight="1">
      <c r="B88" s="42"/>
      <c r="C88" s="66" t="s">
        <v>24</v>
      </c>
      <c r="D88" s="64"/>
      <c r="E88" s="64"/>
      <c r="F88" s="164" t="str">
        <f>F10</f>
        <v>U Školské Zahrady 1030/4,Praha 8</v>
      </c>
      <c r="G88" s="64"/>
      <c r="H88" s="64"/>
      <c r="I88" s="165" t="s">
        <v>26</v>
      </c>
      <c r="J88" s="74" t="str">
        <f>IF(J10="","",J10)</f>
        <v>27. 8. 2017</v>
      </c>
      <c r="K88" s="64"/>
      <c r="L88" s="62"/>
    </row>
    <row r="89" spans="2:12" s="1" customFormat="1" ht="6.95" customHeight="1">
      <c r="B89" s="42"/>
      <c r="C89" s="64"/>
      <c r="D89" s="64"/>
      <c r="E89" s="64"/>
      <c r="F89" s="64"/>
      <c r="G89" s="64"/>
      <c r="H89" s="64"/>
      <c r="I89" s="163"/>
      <c r="J89" s="64"/>
      <c r="K89" s="64"/>
      <c r="L89" s="62"/>
    </row>
    <row r="90" spans="2:12" s="1" customFormat="1" ht="13.5">
      <c r="B90" s="42"/>
      <c r="C90" s="66" t="s">
        <v>30</v>
      </c>
      <c r="D90" s="64"/>
      <c r="E90" s="64"/>
      <c r="F90" s="164" t="str">
        <f>E13</f>
        <v xml:space="preserve"> </v>
      </c>
      <c r="G90" s="64"/>
      <c r="H90" s="64"/>
      <c r="I90" s="165" t="s">
        <v>36</v>
      </c>
      <c r="J90" s="164" t="str">
        <f>E19</f>
        <v xml:space="preserve"> </v>
      </c>
      <c r="K90" s="64"/>
      <c r="L90" s="62"/>
    </row>
    <row r="91" spans="2:12" s="1" customFormat="1" ht="14.45" customHeight="1">
      <c r="B91" s="42"/>
      <c r="C91" s="66" t="s">
        <v>34</v>
      </c>
      <c r="D91" s="64"/>
      <c r="E91" s="64"/>
      <c r="F91" s="164" t="str">
        <f>IF(E16="","",E16)</f>
        <v/>
      </c>
      <c r="G91" s="64"/>
      <c r="H91" s="64"/>
      <c r="I91" s="163"/>
      <c r="J91" s="64"/>
      <c r="K91" s="64"/>
      <c r="L91" s="62"/>
    </row>
    <row r="92" spans="2:12" s="1" customFormat="1" ht="10.35" customHeight="1">
      <c r="B92" s="42"/>
      <c r="C92" s="64"/>
      <c r="D92" s="64"/>
      <c r="E92" s="64"/>
      <c r="F92" s="64"/>
      <c r="G92" s="64"/>
      <c r="H92" s="64"/>
      <c r="I92" s="163"/>
      <c r="J92" s="64"/>
      <c r="K92" s="64"/>
      <c r="L92" s="62"/>
    </row>
    <row r="93" spans="2:20" s="9" customFormat="1" ht="29.25" customHeight="1">
      <c r="B93" s="166"/>
      <c r="C93" s="167" t="s">
        <v>120</v>
      </c>
      <c r="D93" s="168" t="s">
        <v>58</v>
      </c>
      <c r="E93" s="168" t="s">
        <v>54</v>
      </c>
      <c r="F93" s="168" t="s">
        <v>121</v>
      </c>
      <c r="G93" s="168" t="s">
        <v>122</v>
      </c>
      <c r="H93" s="168" t="s">
        <v>123</v>
      </c>
      <c r="I93" s="169" t="s">
        <v>124</v>
      </c>
      <c r="J93" s="168" t="s">
        <v>92</v>
      </c>
      <c r="K93" s="170" t="s">
        <v>125</v>
      </c>
      <c r="L93" s="171"/>
      <c r="M93" s="82" t="s">
        <v>126</v>
      </c>
      <c r="N93" s="83" t="s">
        <v>43</v>
      </c>
      <c r="O93" s="83" t="s">
        <v>127</v>
      </c>
      <c r="P93" s="83" t="s">
        <v>128</v>
      </c>
      <c r="Q93" s="83" t="s">
        <v>129</v>
      </c>
      <c r="R93" s="83" t="s">
        <v>130</v>
      </c>
      <c r="S93" s="83" t="s">
        <v>131</v>
      </c>
      <c r="T93" s="84" t="s">
        <v>132</v>
      </c>
    </row>
    <row r="94" spans="2:63" s="1" customFormat="1" ht="29.25" customHeight="1">
      <c r="B94" s="42"/>
      <c r="C94" s="88" t="s">
        <v>93</v>
      </c>
      <c r="D94" s="64"/>
      <c r="E94" s="64"/>
      <c r="F94" s="64"/>
      <c r="G94" s="64"/>
      <c r="H94" s="64"/>
      <c r="I94" s="163"/>
      <c r="J94" s="172">
        <f>BK94</f>
        <v>0</v>
      </c>
      <c r="K94" s="64"/>
      <c r="L94" s="62"/>
      <c r="M94" s="85"/>
      <c r="N94" s="86"/>
      <c r="O94" s="86"/>
      <c r="P94" s="173">
        <f>P95+P145+P418+P425</f>
        <v>0</v>
      </c>
      <c r="Q94" s="86"/>
      <c r="R94" s="173">
        <f>R95+R145+R418+R425</f>
        <v>6.410824100000001</v>
      </c>
      <c r="S94" s="86"/>
      <c r="T94" s="174">
        <f>T95+T145+T418+T425</f>
        <v>4.3298499999999995</v>
      </c>
      <c r="AT94" s="24" t="s">
        <v>72</v>
      </c>
      <c r="AU94" s="24" t="s">
        <v>94</v>
      </c>
      <c r="BK94" s="175">
        <f>BK95+BK145+BK418+BK425</f>
        <v>0</v>
      </c>
    </row>
    <row r="95" spans="2:63" s="10" customFormat="1" ht="37.35" customHeight="1">
      <c r="B95" s="176"/>
      <c r="C95" s="177"/>
      <c r="D95" s="178" t="s">
        <v>72</v>
      </c>
      <c r="E95" s="179" t="s">
        <v>133</v>
      </c>
      <c r="F95" s="179" t="s">
        <v>134</v>
      </c>
      <c r="G95" s="177"/>
      <c r="H95" s="177"/>
      <c r="I95" s="180"/>
      <c r="J95" s="181">
        <f>BK95</f>
        <v>0</v>
      </c>
      <c r="K95" s="177"/>
      <c r="L95" s="182"/>
      <c r="M95" s="183"/>
      <c r="N95" s="184"/>
      <c r="O95" s="184"/>
      <c r="P95" s="185">
        <f>P96+P115+P135+P143</f>
        <v>0</v>
      </c>
      <c r="Q95" s="184"/>
      <c r="R95" s="185">
        <f>R96+R115+R135+R143</f>
        <v>1.1473304</v>
      </c>
      <c r="S95" s="184"/>
      <c r="T95" s="186">
        <f>T96+T115+T135+T143</f>
        <v>4.018599999999999</v>
      </c>
      <c r="AR95" s="187" t="s">
        <v>78</v>
      </c>
      <c r="AT95" s="188" t="s">
        <v>72</v>
      </c>
      <c r="AU95" s="188" t="s">
        <v>73</v>
      </c>
      <c r="AY95" s="187" t="s">
        <v>135</v>
      </c>
      <c r="BK95" s="189">
        <f>BK96+BK115+BK135+BK143</f>
        <v>0</v>
      </c>
    </row>
    <row r="96" spans="2:63" s="10" customFormat="1" ht="19.9" customHeight="1">
      <c r="B96" s="176"/>
      <c r="C96" s="177"/>
      <c r="D96" s="190" t="s">
        <v>72</v>
      </c>
      <c r="E96" s="191" t="s">
        <v>136</v>
      </c>
      <c r="F96" s="191" t="s">
        <v>137</v>
      </c>
      <c r="G96" s="177"/>
      <c r="H96" s="177"/>
      <c r="I96" s="180"/>
      <c r="J96" s="192">
        <f>BK96</f>
        <v>0</v>
      </c>
      <c r="K96" s="177"/>
      <c r="L96" s="182"/>
      <c r="M96" s="183"/>
      <c r="N96" s="184"/>
      <c r="O96" s="184"/>
      <c r="P96" s="185">
        <f>SUM(P97:P114)</f>
        <v>0</v>
      </c>
      <c r="Q96" s="184"/>
      <c r="R96" s="185">
        <f>SUM(R97:R114)</f>
        <v>1.0826564</v>
      </c>
      <c r="S96" s="184"/>
      <c r="T96" s="186">
        <f>SUM(T97:T114)</f>
        <v>0</v>
      </c>
      <c r="AR96" s="187" t="s">
        <v>78</v>
      </c>
      <c r="AT96" s="188" t="s">
        <v>72</v>
      </c>
      <c r="AU96" s="188" t="s">
        <v>78</v>
      </c>
      <c r="AY96" s="187" t="s">
        <v>135</v>
      </c>
      <c r="BK96" s="189">
        <f>SUM(BK97:BK114)</f>
        <v>0</v>
      </c>
    </row>
    <row r="97" spans="2:65" s="1" customFormat="1" ht="22.5" customHeight="1">
      <c r="B97" s="42"/>
      <c r="C97" s="193" t="s">
        <v>78</v>
      </c>
      <c r="D97" s="193" t="s">
        <v>138</v>
      </c>
      <c r="E97" s="194" t="s">
        <v>139</v>
      </c>
      <c r="F97" s="195" t="s">
        <v>140</v>
      </c>
      <c r="G97" s="196" t="s">
        <v>141</v>
      </c>
      <c r="H97" s="197">
        <v>44</v>
      </c>
      <c r="I97" s="198"/>
      <c r="J97" s="199">
        <f>ROUND(I97*H97,2)</f>
        <v>0</v>
      </c>
      <c r="K97" s="195" t="s">
        <v>142</v>
      </c>
      <c r="L97" s="62"/>
      <c r="M97" s="200" t="s">
        <v>23</v>
      </c>
      <c r="N97" s="201" t="s">
        <v>44</v>
      </c>
      <c r="O97" s="43"/>
      <c r="P97" s="202">
        <f>O97*H97</f>
        <v>0</v>
      </c>
      <c r="Q97" s="202">
        <v>0.00376</v>
      </c>
      <c r="R97" s="202">
        <f>Q97*H97</f>
        <v>0.16544</v>
      </c>
      <c r="S97" s="202">
        <v>0</v>
      </c>
      <c r="T97" s="203">
        <f>S97*H97</f>
        <v>0</v>
      </c>
      <c r="AR97" s="24" t="s">
        <v>143</v>
      </c>
      <c r="AT97" s="24" t="s">
        <v>138</v>
      </c>
      <c r="AU97" s="24" t="s">
        <v>83</v>
      </c>
      <c r="AY97" s="24" t="s">
        <v>135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4" t="s">
        <v>78</v>
      </c>
      <c r="BK97" s="204">
        <f>ROUND(I97*H97,2)</f>
        <v>0</v>
      </c>
      <c r="BL97" s="24" t="s">
        <v>143</v>
      </c>
      <c r="BM97" s="24" t="s">
        <v>144</v>
      </c>
    </row>
    <row r="98" spans="2:51" s="11" customFormat="1" ht="13.5">
      <c r="B98" s="205"/>
      <c r="C98" s="206"/>
      <c r="D98" s="207" t="s">
        <v>145</v>
      </c>
      <c r="E98" s="208" t="s">
        <v>23</v>
      </c>
      <c r="F98" s="209" t="s">
        <v>146</v>
      </c>
      <c r="G98" s="206"/>
      <c r="H98" s="210" t="s">
        <v>23</v>
      </c>
      <c r="I98" s="211"/>
      <c r="J98" s="206"/>
      <c r="K98" s="206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145</v>
      </c>
      <c r="AU98" s="216" t="s">
        <v>83</v>
      </c>
      <c r="AV98" s="11" t="s">
        <v>78</v>
      </c>
      <c r="AW98" s="11" t="s">
        <v>37</v>
      </c>
      <c r="AX98" s="11" t="s">
        <v>73</v>
      </c>
      <c r="AY98" s="216" t="s">
        <v>135</v>
      </c>
    </row>
    <row r="99" spans="2:51" s="12" customFormat="1" ht="13.5">
      <c r="B99" s="217"/>
      <c r="C99" s="218"/>
      <c r="D99" s="207" t="s">
        <v>145</v>
      </c>
      <c r="E99" s="219" t="s">
        <v>23</v>
      </c>
      <c r="F99" s="220" t="s">
        <v>147</v>
      </c>
      <c r="G99" s="218"/>
      <c r="H99" s="221">
        <v>30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145</v>
      </c>
      <c r="AU99" s="227" t="s">
        <v>83</v>
      </c>
      <c r="AV99" s="12" t="s">
        <v>83</v>
      </c>
      <c r="AW99" s="12" t="s">
        <v>37</v>
      </c>
      <c r="AX99" s="12" t="s">
        <v>73</v>
      </c>
      <c r="AY99" s="227" t="s">
        <v>135</v>
      </c>
    </row>
    <row r="100" spans="2:51" s="12" customFormat="1" ht="13.5">
      <c r="B100" s="217"/>
      <c r="C100" s="218"/>
      <c r="D100" s="207" t="s">
        <v>145</v>
      </c>
      <c r="E100" s="219" t="s">
        <v>23</v>
      </c>
      <c r="F100" s="220" t="s">
        <v>148</v>
      </c>
      <c r="G100" s="218"/>
      <c r="H100" s="221">
        <v>4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145</v>
      </c>
      <c r="AU100" s="227" t="s">
        <v>83</v>
      </c>
      <c r="AV100" s="12" t="s">
        <v>83</v>
      </c>
      <c r="AW100" s="12" t="s">
        <v>37</v>
      </c>
      <c r="AX100" s="12" t="s">
        <v>73</v>
      </c>
      <c r="AY100" s="227" t="s">
        <v>135</v>
      </c>
    </row>
    <row r="101" spans="2:51" s="12" customFormat="1" ht="13.5">
      <c r="B101" s="217"/>
      <c r="C101" s="218"/>
      <c r="D101" s="207" t="s">
        <v>145</v>
      </c>
      <c r="E101" s="219" t="s">
        <v>23</v>
      </c>
      <c r="F101" s="220" t="s">
        <v>149</v>
      </c>
      <c r="G101" s="218"/>
      <c r="H101" s="221">
        <v>8</v>
      </c>
      <c r="I101" s="222"/>
      <c r="J101" s="218"/>
      <c r="K101" s="218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145</v>
      </c>
      <c r="AU101" s="227" t="s">
        <v>83</v>
      </c>
      <c r="AV101" s="12" t="s">
        <v>83</v>
      </c>
      <c r="AW101" s="12" t="s">
        <v>37</v>
      </c>
      <c r="AX101" s="12" t="s">
        <v>73</v>
      </c>
      <c r="AY101" s="227" t="s">
        <v>135</v>
      </c>
    </row>
    <row r="102" spans="2:51" s="12" customFormat="1" ht="13.5">
      <c r="B102" s="217"/>
      <c r="C102" s="218"/>
      <c r="D102" s="207" t="s">
        <v>145</v>
      </c>
      <c r="E102" s="219" t="s">
        <v>23</v>
      </c>
      <c r="F102" s="220" t="s">
        <v>150</v>
      </c>
      <c r="G102" s="218"/>
      <c r="H102" s="221">
        <v>2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145</v>
      </c>
      <c r="AU102" s="227" t="s">
        <v>83</v>
      </c>
      <c r="AV102" s="12" t="s">
        <v>83</v>
      </c>
      <c r="AW102" s="12" t="s">
        <v>37</v>
      </c>
      <c r="AX102" s="12" t="s">
        <v>73</v>
      </c>
      <c r="AY102" s="227" t="s">
        <v>135</v>
      </c>
    </row>
    <row r="103" spans="2:51" s="13" customFormat="1" ht="13.5">
      <c r="B103" s="228"/>
      <c r="C103" s="229"/>
      <c r="D103" s="230" t="s">
        <v>145</v>
      </c>
      <c r="E103" s="231" t="s">
        <v>23</v>
      </c>
      <c r="F103" s="232" t="s">
        <v>151</v>
      </c>
      <c r="G103" s="229"/>
      <c r="H103" s="233">
        <v>44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AT103" s="239" t="s">
        <v>145</v>
      </c>
      <c r="AU103" s="239" t="s">
        <v>83</v>
      </c>
      <c r="AV103" s="13" t="s">
        <v>143</v>
      </c>
      <c r="AW103" s="13" t="s">
        <v>37</v>
      </c>
      <c r="AX103" s="13" t="s">
        <v>78</v>
      </c>
      <c r="AY103" s="239" t="s">
        <v>135</v>
      </c>
    </row>
    <row r="104" spans="2:65" s="1" customFormat="1" ht="22.5" customHeight="1">
      <c r="B104" s="42"/>
      <c r="C104" s="193" t="s">
        <v>83</v>
      </c>
      <c r="D104" s="193" t="s">
        <v>138</v>
      </c>
      <c r="E104" s="194" t="s">
        <v>152</v>
      </c>
      <c r="F104" s="195" t="s">
        <v>153</v>
      </c>
      <c r="G104" s="196" t="s">
        <v>141</v>
      </c>
      <c r="H104" s="197">
        <v>21</v>
      </c>
      <c r="I104" s="198"/>
      <c r="J104" s="199">
        <f>ROUND(I104*H104,2)</f>
        <v>0</v>
      </c>
      <c r="K104" s="195" t="s">
        <v>142</v>
      </c>
      <c r="L104" s="62"/>
      <c r="M104" s="200" t="s">
        <v>23</v>
      </c>
      <c r="N104" s="201" t="s">
        <v>44</v>
      </c>
      <c r="O104" s="43"/>
      <c r="P104" s="202">
        <f>O104*H104</f>
        <v>0</v>
      </c>
      <c r="Q104" s="202">
        <v>0.0415</v>
      </c>
      <c r="R104" s="202">
        <f>Q104*H104</f>
        <v>0.8715</v>
      </c>
      <c r="S104" s="202">
        <v>0</v>
      </c>
      <c r="T104" s="203">
        <f>S104*H104</f>
        <v>0</v>
      </c>
      <c r="AR104" s="24" t="s">
        <v>143</v>
      </c>
      <c r="AT104" s="24" t="s">
        <v>138</v>
      </c>
      <c r="AU104" s="24" t="s">
        <v>83</v>
      </c>
      <c r="AY104" s="24" t="s">
        <v>135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78</v>
      </c>
      <c r="BK104" s="204">
        <f>ROUND(I104*H104,2)</f>
        <v>0</v>
      </c>
      <c r="BL104" s="24" t="s">
        <v>143</v>
      </c>
      <c r="BM104" s="24" t="s">
        <v>154</v>
      </c>
    </row>
    <row r="105" spans="2:51" s="11" customFormat="1" ht="13.5">
      <c r="B105" s="205"/>
      <c r="C105" s="206"/>
      <c r="D105" s="207" t="s">
        <v>145</v>
      </c>
      <c r="E105" s="208" t="s">
        <v>23</v>
      </c>
      <c r="F105" s="209" t="s">
        <v>155</v>
      </c>
      <c r="G105" s="206"/>
      <c r="H105" s="210" t="s">
        <v>23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145</v>
      </c>
      <c r="AU105" s="216" t="s">
        <v>83</v>
      </c>
      <c r="AV105" s="11" t="s">
        <v>78</v>
      </c>
      <c r="AW105" s="11" t="s">
        <v>37</v>
      </c>
      <c r="AX105" s="11" t="s">
        <v>73</v>
      </c>
      <c r="AY105" s="216" t="s">
        <v>135</v>
      </c>
    </row>
    <row r="106" spans="2:51" s="12" customFormat="1" ht="13.5">
      <c r="B106" s="217"/>
      <c r="C106" s="218"/>
      <c r="D106" s="207" t="s">
        <v>145</v>
      </c>
      <c r="E106" s="219" t="s">
        <v>23</v>
      </c>
      <c r="F106" s="220" t="s">
        <v>156</v>
      </c>
      <c r="G106" s="218"/>
      <c r="H106" s="221">
        <v>15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145</v>
      </c>
      <c r="AU106" s="227" t="s">
        <v>83</v>
      </c>
      <c r="AV106" s="12" t="s">
        <v>83</v>
      </c>
      <c r="AW106" s="12" t="s">
        <v>37</v>
      </c>
      <c r="AX106" s="12" t="s">
        <v>73</v>
      </c>
      <c r="AY106" s="227" t="s">
        <v>135</v>
      </c>
    </row>
    <row r="107" spans="2:51" s="12" customFormat="1" ht="13.5">
      <c r="B107" s="217"/>
      <c r="C107" s="218"/>
      <c r="D107" s="207" t="s">
        <v>145</v>
      </c>
      <c r="E107" s="219" t="s">
        <v>23</v>
      </c>
      <c r="F107" s="220" t="s">
        <v>157</v>
      </c>
      <c r="G107" s="218"/>
      <c r="H107" s="221">
        <v>2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145</v>
      </c>
      <c r="AU107" s="227" t="s">
        <v>83</v>
      </c>
      <c r="AV107" s="12" t="s">
        <v>83</v>
      </c>
      <c r="AW107" s="12" t="s">
        <v>37</v>
      </c>
      <c r="AX107" s="12" t="s">
        <v>73</v>
      </c>
      <c r="AY107" s="227" t="s">
        <v>135</v>
      </c>
    </row>
    <row r="108" spans="2:51" s="12" customFormat="1" ht="13.5">
      <c r="B108" s="217"/>
      <c r="C108" s="218"/>
      <c r="D108" s="207" t="s">
        <v>145</v>
      </c>
      <c r="E108" s="219" t="s">
        <v>23</v>
      </c>
      <c r="F108" s="220" t="s">
        <v>158</v>
      </c>
      <c r="G108" s="218"/>
      <c r="H108" s="221">
        <v>4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145</v>
      </c>
      <c r="AU108" s="227" t="s">
        <v>83</v>
      </c>
      <c r="AV108" s="12" t="s">
        <v>83</v>
      </c>
      <c r="AW108" s="12" t="s">
        <v>37</v>
      </c>
      <c r="AX108" s="12" t="s">
        <v>73</v>
      </c>
      <c r="AY108" s="227" t="s">
        <v>135</v>
      </c>
    </row>
    <row r="109" spans="2:51" s="13" customFormat="1" ht="13.5">
      <c r="B109" s="228"/>
      <c r="C109" s="229"/>
      <c r="D109" s="230" t="s">
        <v>145</v>
      </c>
      <c r="E109" s="231" t="s">
        <v>23</v>
      </c>
      <c r="F109" s="232" t="s">
        <v>151</v>
      </c>
      <c r="G109" s="229"/>
      <c r="H109" s="233">
        <v>21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AT109" s="239" t="s">
        <v>145</v>
      </c>
      <c r="AU109" s="239" t="s">
        <v>83</v>
      </c>
      <c r="AV109" s="13" t="s">
        <v>143</v>
      </c>
      <c r="AW109" s="13" t="s">
        <v>37</v>
      </c>
      <c r="AX109" s="13" t="s">
        <v>78</v>
      </c>
      <c r="AY109" s="239" t="s">
        <v>135</v>
      </c>
    </row>
    <row r="110" spans="2:65" s="1" customFormat="1" ht="22.5" customHeight="1">
      <c r="B110" s="42"/>
      <c r="C110" s="193" t="s">
        <v>159</v>
      </c>
      <c r="D110" s="193" t="s">
        <v>138</v>
      </c>
      <c r="E110" s="194" t="s">
        <v>160</v>
      </c>
      <c r="F110" s="195" t="s">
        <v>161</v>
      </c>
      <c r="G110" s="196" t="s">
        <v>162</v>
      </c>
      <c r="H110" s="197">
        <v>44.82</v>
      </c>
      <c r="I110" s="198"/>
      <c r="J110" s="199">
        <f>ROUND(I110*H110,2)</f>
        <v>0</v>
      </c>
      <c r="K110" s="195" t="s">
        <v>23</v>
      </c>
      <c r="L110" s="62"/>
      <c r="M110" s="200" t="s">
        <v>23</v>
      </c>
      <c r="N110" s="201" t="s">
        <v>44</v>
      </c>
      <c r="O110" s="43"/>
      <c r="P110" s="202">
        <f>O110*H110</f>
        <v>0</v>
      </c>
      <c r="Q110" s="202">
        <v>0.00102</v>
      </c>
      <c r="R110" s="202">
        <f>Q110*H110</f>
        <v>0.045716400000000004</v>
      </c>
      <c r="S110" s="202">
        <v>0</v>
      </c>
      <c r="T110" s="203">
        <f>S110*H110</f>
        <v>0</v>
      </c>
      <c r="AR110" s="24" t="s">
        <v>143</v>
      </c>
      <c r="AT110" s="24" t="s">
        <v>138</v>
      </c>
      <c r="AU110" s="24" t="s">
        <v>83</v>
      </c>
      <c r="AY110" s="24" t="s">
        <v>135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78</v>
      </c>
      <c r="BK110" s="204">
        <f>ROUND(I110*H110,2)</f>
        <v>0</v>
      </c>
      <c r="BL110" s="24" t="s">
        <v>143</v>
      </c>
      <c r="BM110" s="24" t="s">
        <v>163</v>
      </c>
    </row>
    <row r="111" spans="2:51" s="12" customFormat="1" ht="13.5">
      <c r="B111" s="217"/>
      <c r="C111" s="218"/>
      <c r="D111" s="207" t="s">
        <v>145</v>
      </c>
      <c r="E111" s="219" t="s">
        <v>23</v>
      </c>
      <c r="F111" s="220" t="s">
        <v>164</v>
      </c>
      <c r="G111" s="218"/>
      <c r="H111" s="221">
        <v>33.9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145</v>
      </c>
      <c r="AU111" s="227" t="s">
        <v>83</v>
      </c>
      <c r="AV111" s="12" t="s">
        <v>83</v>
      </c>
      <c r="AW111" s="12" t="s">
        <v>37</v>
      </c>
      <c r="AX111" s="12" t="s">
        <v>73</v>
      </c>
      <c r="AY111" s="227" t="s">
        <v>135</v>
      </c>
    </row>
    <row r="112" spans="2:51" s="12" customFormat="1" ht="13.5">
      <c r="B112" s="217"/>
      <c r="C112" s="218"/>
      <c r="D112" s="207" t="s">
        <v>145</v>
      </c>
      <c r="E112" s="219" t="s">
        <v>23</v>
      </c>
      <c r="F112" s="220" t="s">
        <v>165</v>
      </c>
      <c r="G112" s="218"/>
      <c r="H112" s="221">
        <v>4.52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145</v>
      </c>
      <c r="AU112" s="227" t="s">
        <v>83</v>
      </c>
      <c r="AV112" s="12" t="s">
        <v>83</v>
      </c>
      <c r="AW112" s="12" t="s">
        <v>37</v>
      </c>
      <c r="AX112" s="12" t="s">
        <v>73</v>
      </c>
      <c r="AY112" s="227" t="s">
        <v>135</v>
      </c>
    </row>
    <row r="113" spans="2:51" s="12" customFormat="1" ht="13.5">
      <c r="B113" s="217"/>
      <c r="C113" s="218"/>
      <c r="D113" s="207" t="s">
        <v>145</v>
      </c>
      <c r="E113" s="219" t="s">
        <v>23</v>
      </c>
      <c r="F113" s="220" t="s">
        <v>166</v>
      </c>
      <c r="G113" s="218"/>
      <c r="H113" s="221">
        <v>6.4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145</v>
      </c>
      <c r="AU113" s="227" t="s">
        <v>83</v>
      </c>
      <c r="AV113" s="12" t="s">
        <v>83</v>
      </c>
      <c r="AW113" s="12" t="s">
        <v>37</v>
      </c>
      <c r="AX113" s="12" t="s">
        <v>73</v>
      </c>
      <c r="AY113" s="227" t="s">
        <v>135</v>
      </c>
    </row>
    <row r="114" spans="2:51" s="13" customFormat="1" ht="13.5">
      <c r="B114" s="228"/>
      <c r="C114" s="229"/>
      <c r="D114" s="207" t="s">
        <v>145</v>
      </c>
      <c r="E114" s="240" t="s">
        <v>23</v>
      </c>
      <c r="F114" s="241" t="s">
        <v>151</v>
      </c>
      <c r="G114" s="229"/>
      <c r="H114" s="242">
        <v>44.82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AT114" s="239" t="s">
        <v>145</v>
      </c>
      <c r="AU114" s="239" t="s">
        <v>83</v>
      </c>
      <c r="AV114" s="13" t="s">
        <v>143</v>
      </c>
      <c r="AW114" s="13" t="s">
        <v>37</v>
      </c>
      <c r="AX114" s="13" t="s">
        <v>78</v>
      </c>
      <c r="AY114" s="239" t="s">
        <v>135</v>
      </c>
    </row>
    <row r="115" spans="2:63" s="10" customFormat="1" ht="29.85" customHeight="1">
      <c r="B115" s="176"/>
      <c r="C115" s="177"/>
      <c r="D115" s="190" t="s">
        <v>72</v>
      </c>
      <c r="E115" s="191" t="s">
        <v>167</v>
      </c>
      <c r="F115" s="191" t="s">
        <v>168</v>
      </c>
      <c r="G115" s="177"/>
      <c r="H115" s="177"/>
      <c r="I115" s="180"/>
      <c r="J115" s="192">
        <f>BK115</f>
        <v>0</v>
      </c>
      <c r="K115" s="177"/>
      <c r="L115" s="182"/>
      <c r="M115" s="183"/>
      <c r="N115" s="184"/>
      <c r="O115" s="184"/>
      <c r="P115" s="185">
        <f>SUM(P116:P134)</f>
        <v>0</v>
      </c>
      <c r="Q115" s="184"/>
      <c r="R115" s="185">
        <f>SUM(R116:R134)</f>
        <v>0.064674</v>
      </c>
      <c r="S115" s="184"/>
      <c r="T115" s="186">
        <f>SUM(T116:T134)</f>
        <v>4.018599999999999</v>
      </c>
      <c r="AR115" s="187" t="s">
        <v>78</v>
      </c>
      <c r="AT115" s="188" t="s">
        <v>72</v>
      </c>
      <c r="AU115" s="188" t="s">
        <v>78</v>
      </c>
      <c r="AY115" s="187" t="s">
        <v>135</v>
      </c>
      <c r="BK115" s="189">
        <f>SUM(BK116:BK134)</f>
        <v>0</v>
      </c>
    </row>
    <row r="116" spans="2:65" s="1" customFormat="1" ht="31.5" customHeight="1">
      <c r="B116" s="42"/>
      <c r="C116" s="193" t="s">
        <v>143</v>
      </c>
      <c r="D116" s="193" t="s">
        <v>138</v>
      </c>
      <c r="E116" s="194" t="s">
        <v>169</v>
      </c>
      <c r="F116" s="195" t="s">
        <v>170</v>
      </c>
      <c r="G116" s="196" t="s">
        <v>171</v>
      </c>
      <c r="H116" s="197">
        <v>42</v>
      </c>
      <c r="I116" s="198"/>
      <c r="J116" s="199">
        <f>ROUND(I116*H116,2)</f>
        <v>0</v>
      </c>
      <c r="K116" s="195" t="s">
        <v>142</v>
      </c>
      <c r="L116" s="62"/>
      <c r="M116" s="200" t="s">
        <v>23</v>
      </c>
      <c r="N116" s="201" t="s">
        <v>44</v>
      </c>
      <c r="O116" s="43"/>
      <c r="P116" s="202">
        <f>O116*H116</f>
        <v>0</v>
      </c>
      <c r="Q116" s="202">
        <v>0.00013</v>
      </c>
      <c r="R116" s="202">
        <f>Q116*H116</f>
        <v>0.00546</v>
      </c>
      <c r="S116" s="202">
        <v>0</v>
      </c>
      <c r="T116" s="203">
        <f>S116*H116</f>
        <v>0</v>
      </c>
      <c r="AR116" s="24" t="s">
        <v>143</v>
      </c>
      <c r="AT116" s="24" t="s">
        <v>138</v>
      </c>
      <c r="AU116" s="24" t="s">
        <v>83</v>
      </c>
      <c r="AY116" s="24" t="s">
        <v>135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78</v>
      </c>
      <c r="BK116" s="204">
        <f>ROUND(I116*H116,2)</f>
        <v>0</v>
      </c>
      <c r="BL116" s="24" t="s">
        <v>143</v>
      </c>
      <c r="BM116" s="24" t="s">
        <v>172</v>
      </c>
    </row>
    <row r="117" spans="2:51" s="12" customFormat="1" ht="13.5">
      <c r="B117" s="217"/>
      <c r="C117" s="218"/>
      <c r="D117" s="207" t="s">
        <v>145</v>
      </c>
      <c r="E117" s="219" t="s">
        <v>23</v>
      </c>
      <c r="F117" s="220" t="s">
        <v>173</v>
      </c>
      <c r="G117" s="218"/>
      <c r="H117" s="221">
        <v>30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145</v>
      </c>
      <c r="AU117" s="227" t="s">
        <v>83</v>
      </c>
      <c r="AV117" s="12" t="s">
        <v>83</v>
      </c>
      <c r="AW117" s="12" t="s">
        <v>37</v>
      </c>
      <c r="AX117" s="12" t="s">
        <v>73</v>
      </c>
      <c r="AY117" s="227" t="s">
        <v>135</v>
      </c>
    </row>
    <row r="118" spans="2:51" s="12" customFormat="1" ht="13.5">
      <c r="B118" s="217"/>
      <c r="C118" s="218"/>
      <c r="D118" s="207" t="s">
        <v>145</v>
      </c>
      <c r="E118" s="219" t="s">
        <v>23</v>
      </c>
      <c r="F118" s="220" t="s">
        <v>174</v>
      </c>
      <c r="G118" s="218"/>
      <c r="H118" s="221">
        <v>4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145</v>
      </c>
      <c r="AU118" s="227" t="s">
        <v>83</v>
      </c>
      <c r="AV118" s="12" t="s">
        <v>83</v>
      </c>
      <c r="AW118" s="12" t="s">
        <v>37</v>
      </c>
      <c r="AX118" s="12" t="s">
        <v>73</v>
      </c>
      <c r="AY118" s="227" t="s">
        <v>135</v>
      </c>
    </row>
    <row r="119" spans="2:51" s="12" customFormat="1" ht="13.5">
      <c r="B119" s="217"/>
      <c r="C119" s="218"/>
      <c r="D119" s="207" t="s">
        <v>145</v>
      </c>
      <c r="E119" s="219" t="s">
        <v>23</v>
      </c>
      <c r="F119" s="220" t="s">
        <v>175</v>
      </c>
      <c r="G119" s="218"/>
      <c r="H119" s="221">
        <v>8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145</v>
      </c>
      <c r="AU119" s="227" t="s">
        <v>83</v>
      </c>
      <c r="AV119" s="12" t="s">
        <v>83</v>
      </c>
      <c r="AW119" s="12" t="s">
        <v>37</v>
      </c>
      <c r="AX119" s="12" t="s">
        <v>73</v>
      </c>
      <c r="AY119" s="227" t="s">
        <v>135</v>
      </c>
    </row>
    <row r="120" spans="2:51" s="13" customFormat="1" ht="13.5">
      <c r="B120" s="228"/>
      <c r="C120" s="229"/>
      <c r="D120" s="230" t="s">
        <v>145</v>
      </c>
      <c r="E120" s="231" t="s">
        <v>23</v>
      </c>
      <c r="F120" s="232" t="s">
        <v>151</v>
      </c>
      <c r="G120" s="229"/>
      <c r="H120" s="233">
        <v>42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AT120" s="239" t="s">
        <v>145</v>
      </c>
      <c r="AU120" s="239" t="s">
        <v>83</v>
      </c>
      <c r="AV120" s="13" t="s">
        <v>143</v>
      </c>
      <c r="AW120" s="13" t="s">
        <v>37</v>
      </c>
      <c r="AX120" s="13" t="s">
        <v>78</v>
      </c>
      <c r="AY120" s="239" t="s">
        <v>135</v>
      </c>
    </row>
    <row r="121" spans="2:65" s="1" customFormat="1" ht="22.5" customHeight="1">
      <c r="B121" s="42"/>
      <c r="C121" s="193" t="s">
        <v>176</v>
      </c>
      <c r="D121" s="193" t="s">
        <v>138</v>
      </c>
      <c r="E121" s="194" t="s">
        <v>177</v>
      </c>
      <c r="F121" s="195" t="s">
        <v>178</v>
      </c>
      <c r="G121" s="196" t="s">
        <v>171</v>
      </c>
      <c r="H121" s="197">
        <v>1286.13</v>
      </c>
      <c r="I121" s="198"/>
      <c r="J121" s="199">
        <f>ROUND(I121*H121,2)</f>
        <v>0</v>
      </c>
      <c r="K121" s="195" t="s">
        <v>23</v>
      </c>
      <c r="L121" s="62"/>
      <c r="M121" s="200" t="s">
        <v>23</v>
      </c>
      <c r="N121" s="201" t="s">
        <v>44</v>
      </c>
      <c r="O121" s="43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4" t="s">
        <v>143</v>
      </c>
      <c r="AT121" s="24" t="s">
        <v>138</v>
      </c>
      <c r="AU121" s="24" t="s">
        <v>83</v>
      </c>
      <c r="AY121" s="24" t="s">
        <v>135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4" t="s">
        <v>78</v>
      </c>
      <c r="BK121" s="204">
        <f>ROUND(I121*H121,2)</f>
        <v>0</v>
      </c>
      <c r="BL121" s="24" t="s">
        <v>143</v>
      </c>
      <c r="BM121" s="24" t="s">
        <v>179</v>
      </c>
    </row>
    <row r="122" spans="2:51" s="11" customFormat="1" ht="13.5">
      <c r="B122" s="205"/>
      <c r="C122" s="206"/>
      <c r="D122" s="207" t="s">
        <v>145</v>
      </c>
      <c r="E122" s="208" t="s">
        <v>23</v>
      </c>
      <c r="F122" s="209" t="s">
        <v>180</v>
      </c>
      <c r="G122" s="206"/>
      <c r="H122" s="210" t="s">
        <v>23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145</v>
      </c>
      <c r="AU122" s="216" t="s">
        <v>83</v>
      </c>
      <c r="AV122" s="11" t="s">
        <v>78</v>
      </c>
      <c r="AW122" s="11" t="s">
        <v>37</v>
      </c>
      <c r="AX122" s="11" t="s">
        <v>73</v>
      </c>
      <c r="AY122" s="216" t="s">
        <v>135</v>
      </c>
    </row>
    <row r="123" spans="2:51" s="12" customFormat="1" ht="13.5">
      <c r="B123" s="217"/>
      <c r="C123" s="218"/>
      <c r="D123" s="207" t="s">
        <v>145</v>
      </c>
      <c r="E123" s="219" t="s">
        <v>23</v>
      </c>
      <c r="F123" s="220" t="s">
        <v>181</v>
      </c>
      <c r="G123" s="218"/>
      <c r="H123" s="221">
        <v>305.76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145</v>
      </c>
      <c r="AU123" s="227" t="s">
        <v>83</v>
      </c>
      <c r="AV123" s="12" t="s">
        <v>83</v>
      </c>
      <c r="AW123" s="12" t="s">
        <v>37</v>
      </c>
      <c r="AX123" s="12" t="s">
        <v>73</v>
      </c>
      <c r="AY123" s="227" t="s">
        <v>135</v>
      </c>
    </row>
    <row r="124" spans="2:51" s="12" customFormat="1" ht="13.5">
      <c r="B124" s="217"/>
      <c r="C124" s="218"/>
      <c r="D124" s="207" t="s">
        <v>145</v>
      </c>
      <c r="E124" s="219" t="s">
        <v>23</v>
      </c>
      <c r="F124" s="220" t="s">
        <v>182</v>
      </c>
      <c r="G124" s="218"/>
      <c r="H124" s="221">
        <v>516.21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145</v>
      </c>
      <c r="AU124" s="227" t="s">
        <v>83</v>
      </c>
      <c r="AV124" s="12" t="s">
        <v>83</v>
      </c>
      <c r="AW124" s="12" t="s">
        <v>37</v>
      </c>
      <c r="AX124" s="12" t="s">
        <v>73</v>
      </c>
      <c r="AY124" s="227" t="s">
        <v>135</v>
      </c>
    </row>
    <row r="125" spans="2:51" s="12" customFormat="1" ht="13.5">
      <c r="B125" s="217"/>
      <c r="C125" s="218"/>
      <c r="D125" s="207" t="s">
        <v>145</v>
      </c>
      <c r="E125" s="219" t="s">
        <v>23</v>
      </c>
      <c r="F125" s="220" t="s">
        <v>183</v>
      </c>
      <c r="G125" s="218"/>
      <c r="H125" s="221">
        <v>447.16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145</v>
      </c>
      <c r="AU125" s="227" t="s">
        <v>83</v>
      </c>
      <c r="AV125" s="12" t="s">
        <v>83</v>
      </c>
      <c r="AW125" s="12" t="s">
        <v>37</v>
      </c>
      <c r="AX125" s="12" t="s">
        <v>73</v>
      </c>
      <c r="AY125" s="227" t="s">
        <v>135</v>
      </c>
    </row>
    <row r="126" spans="2:51" s="12" customFormat="1" ht="13.5">
      <c r="B126" s="217"/>
      <c r="C126" s="218"/>
      <c r="D126" s="207" t="s">
        <v>145</v>
      </c>
      <c r="E126" s="219" t="s">
        <v>23</v>
      </c>
      <c r="F126" s="220" t="s">
        <v>184</v>
      </c>
      <c r="G126" s="218"/>
      <c r="H126" s="221">
        <v>17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145</v>
      </c>
      <c r="AU126" s="227" t="s">
        <v>83</v>
      </c>
      <c r="AV126" s="12" t="s">
        <v>83</v>
      </c>
      <c r="AW126" s="12" t="s">
        <v>37</v>
      </c>
      <c r="AX126" s="12" t="s">
        <v>73</v>
      </c>
      <c r="AY126" s="227" t="s">
        <v>135</v>
      </c>
    </row>
    <row r="127" spans="2:51" s="13" customFormat="1" ht="13.5">
      <c r="B127" s="228"/>
      <c r="C127" s="229"/>
      <c r="D127" s="230" t="s">
        <v>145</v>
      </c>
      <c r="E127" s="231" t="s">
        <v>23</v>
      </c>
      <c r="F127" s="232" t="s">
        <v>151</v>
      </c>
      <c r="G127" s="229"/>
      <c r="H127" s="233">
        <v>1286.13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AT127" s="239" t="s">
        <v>145</v>
      </c>
      <c r="AU127" s="239" t="s">
        <v>83</v>
      </c>
      <c r="AV127" s="13" t="s">
        <v>143</v>
      </c>
      <c r="AW127" s="13" t="s">
        <v>37</v>
      </c>
      <c r="AX127" s="13" t="s">
        <v>78</v>
      </c>
      <c r="AY127" s="239" t="s">
        <v>135</v>
      </c>
    </row>
    <row r="128" spans="2:65" s="1" customFormat="1" ht="31.5" customHeight="1">
      <c r="B128" s="42"/>
      <c r="C128" s="193" t="s">
        <v>136</v>
      </c>
      <c r="D128" s="193" t="s">
        <v>138</v>
      </c>
      <c r="E128" s="194" t="s">
        <v>185</v>
      </c>
      <c r="F128" s="195" t="s">
        <v>186</v>
      </c>
      <c r="G128" s="196" t="s">
        <v>187</v>
      </c>
      <c r="H128" s="197">
        <v>1</v>
      </c>
      <c r="I128" s="198"/>
      <c r="J128" s="199">
        <f>ROUND(I128*H128,2)</f>
        <v>0</v>
      </c>
      <c r="K128" s="195" t="s">
        <v>23</v>
      </c>
      <c r="L128" s="62"/>
      <c r="M128" s="200" t="s">
        <v>23</v>
      </c>
      <c r="N128" s="201" t="s">
        <v>44</v>
      </c>
      <c r="O128" s="43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4" t="s">
        <v>143</v>
      </c>
      <c r="AT128" s="24" t="s">
        <v>138</v>
      </c>
      <c r="AU128" s="24" t="s">
        <v>83</v>
      </c>
      <c r="AY128" s="24" t="s">
        <v>135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78</v>
      </c>
      <c r="BK128" s="204">
        <f>ROUND(I128*H128,2)</f>
        <v>0</v>
      </c>
      <c r="BL128" s="24" t="s">
        <v>143</v>
      </c>
      <c r="BM128" s="24" t="s">
        <v>188</v>
      </c>
    </row>
    <row r="129" spans="2:65" s="1" customFormat="1" ht="31.5" customHeight="1">
      <c r="B129" s="42"/>
      <c r="C129" s="193" t="s">
        <v>189</v>
      </c>
      <c r="D129" s="193" t="s">
        <v>138</v>
      </c>
      <c r="E129" s="194" t="s">
        <v>190</v>
      </c>
      <c r="F129" s="195" t="s">
        <v>191</v>
      </c>
      <c r="G129" s="196" t="s">
        <v>187</v>
      </c>
      <c r="H129" s="197">
        <v>1</v>
      </c>
      <c r="I129" s="198"/>
      <c r="J129" s="199">
        <f>ROUND(I129*H129,2)</f>
        <v>0</v>
      </c>
      <c r="K129" s="195" t="s">
        <v>23</v>
      </c>
      <c r="L129" s="62"/>
      <c r="M129" s="200" t="s">
        <v>23</v>
      </c>
      <c r="N129" s="201" t="s">
        <v>44</v>
      </c>
      <c r="O129" s="43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4" t="s">
        <v>143</v>
      </c>
      <c r="AT129" s="24" t="s">
        <v>138</v>
      </c>
      <c r="AU129" s="24" t="s">
        <v>83</v>
      </c>
      <c r="AY129" s="24" t="s">
        <v>135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4" t="s">
        <v>78</v>
      </c>
      <c r="BK129" s="204">
        <f>ROUND(I129*H129,2)</f>
        <v>0</v>
      </c>
      <c r="BL129" s="24" t="s">
        <v>143</v>
      </c>
      <c r="BM129" s="24" t="s">
        <v>192</v>
      </c>
    </row>
    <row r="130" spans="2:65" s="1" customFormat="1" ht="22.5" customHeight="1">
      <c r="B130" s="42"/>
      <c r="C130" s="193" t="s">
        <v>193</v>
      </c>
      <c r="D130" s="193" t="s">
        <v>138</v>
      </c>
      <c r="E130" s="194" t="s">
        <v>194</v>
      </c>
      <c r="F130" s="195" t="s">
        <v>195</v>
      </c>
      <c r="G130" s="196" t="s">
        <v>162</v>
      </c>
      <c r="H130" s="197">
        <v>14.2</v>
      </c>
      <c r="I130" s="198"/>
      <c r="J130" s="199">
        <f>ROUND(I130*H130,2)</f>
        <v>0</v>
      </c>
      <c r="K130" s="195" t="s">
        <v>142</v>
      </c>
      <c r="L130" s="62"/>
      <c r="M130" s="200" t="s">
        <v>23</v>
      </c>
      <c r="N130" s="201" t="s">
        <v>44</v>
      </c>
      <c r="O130" s="43"/>
      <c r="P130" s="202">
        <f>O130*H130</f>
        <v>0</v>
      </c>
      <c r="Q130" s="202">
        <v>0.00417</v>
      </c>
      <c r="R130" s="202">
        <f>Q130*H130</f>
        <v>0.059213999999999996</v>
      </c>
      <c r="S130" s="202">
        <v>0.283</v>
      </c>
      <c r="T130" s="203">
        <f>S130*H130</f>
        <v>4.018599999999999</v>
      </c>
      <c r="AR130" s="24" t="s">
        <v>143</v>
      </c>
      <c r="AT130" s="24" t="s">
        <v>138</v>
      </c>
      <c r="AU130" s="24" t="s">
        <v>83</v>
      </c>
      <c r="AY130" s="24" t="s">
        <v>135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78</v>
      </c>
      <c r="BK130" s="204">
        <f>ROUND(I130*H130,2)</f>
        <v>0</v>
      </c>
      <c r="BL130" s="24" t="s">
        <v>143</v>
      </c>
      <c r="BM130" s="24" t="s">
        <v>196</v>
      </c>
    </row>
    <row r="131" spans="2:51" s="12" customFormat="1" ht="13.5">
      <c r="B131" s="217"/>
      <c r="C131" s="218"/>
      <c r="D131" s="207" t="s">
        <v>145</v>
      </c>
      <c r="E131" s="219" t="s">
        <v>23</v>
      </c>
      <c r="F131" s="220" t="s">
        <v>197</v>
      </c>
      <c r="G131" s="218"/>
      <c r="H131" s="221">
        <v>9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145</v>
      </c>
      <c r="AU131" s="227" t="s">
        <v>83</v>
      </c>
      <c r="AV131" s="12" t="s">
        <v>83</v>
      </c>
      <c r="AW131" s="12" t="s">
        <v>37</v>
      </c>
      <c r="AX131" s="12" t="s">
        <v>73</v>
      </c>
      <c r="AY131" s="227" t="s">
        <v>135</v>
      </c>
    </row>
    <row r="132" spans="2:51" s="12" customFormat="1" ht="13.5">
      <c r="B132" s="217"/>
      <c r="C132" s="218"/>
      <c r="D132" s="207" t="s">
        <v>145</v>
      </c>
      <c r="E132" s="219" t="s">
        <v>23</v>
      </c>
      <c r="F132" s="220" t="s">
        <v>198</v>
      </c>
      <c r="G132" s="218"/>
      <c r="H132" s="221">
        <v>1.2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145</v>
      </c>
      <c r="AU132" s="227" t="s">
        <v>83</v>
      </c>
      <c r="AV132" s="12" t="s">
        <v>83</v>
      </c>
      <c r="AW132" s="12" t="s">
        <v>37</v>
      </c>
      <c r="AX132" s="12" t="s">
        <v>73</v>
      </c>
      <c r="AY132" s="227" t="s">
        <v>135</v>
      </c>
    </row>
    <row r="133" spans="2:51" s="12" customFormat="1" ht="13.5">
      <c r="B133" s="217"/>
      <c r="C133" s="218"/>
      <c r="D133" s="207" t="s">
        <v>145</v>
      </c>
      <c r="E133" s="219" t="s">
        <v>23</v>
      </c>
      <c r="F133" s="220" t="s">
        <v>199</v>
      </c>
      <c r="G133" s="218"/>
      <c r="H133" s="221">
        <v>4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145</v>
      </c>
      <c r="AU133" s="227" t="s">
        <v>83</v>
      </c>
      <c r="AV133" s="12" t="s">
        <v>83</v>
      </c>
      <c r="AW133" s="12" t="s">
        <v>37</v>
      </c>
      <c r="AX133" s="12" t="s">
        <v>73</v>
      </c>
      <c r="AY133" s="227" t="s">
        <v>135</v>
      </c>
    </row>
    <row r="134" spans="2:51" s="13" customFormat="1" ht="13.5">
      <c r="B134" s="228"/>
      <c r="C134" s="229"/>
      <c r="D134" s="207" t="s">
        <v>145</v>
      </c>
      <c r="E134" s="240" t="s">
        <v>23</v>
      </c>
      <c r="F134" s="241" t="s">
        <v>151</v>
      </c>
      <c r="G134" s="229"/>
      <c r="H134" s="242">
        <v>14.2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145</v>
      </c>
      <c r="AU134" s="239" t="s">
        <v>83</v>
      </c>
      <c r="AV134" s="13" t="s">
        <v>143</v>
      </c>
      <c r="AW134" s="13" t="s">
        <v>37</v>
      </c>
      <c r="AX134" s="13" t="s">
        <v>78</v>
      </c>
      <c r="AY134" s="239" t="s">
        <v>135</v>
      </c>
    </row>
    <row r="135" spans="2:63" s="10" customFormat="1" ht="29.85" customHeight="1">
      <c r="B135" s="176"/>
      <c r="C135" s="177"/>
      <c r="D135" s="190" t="s">
        <v>72</v>
      </c>
      <c r="E135" s="191" t="s">
        <v>200</v>
      </c>
      <c r="F135" s="191" t="s">
        <v>201</v>
      </c>
      <c r="G135" s="177"/>
      <c r="H135" s="177"/>
      <c r="I135" s="180"/>
      <c r="J135" s="192">
        <f>BK135</f>
        <v>0</v>
      </c>
      <c r="K135" s="177"/>
      <c r="L135" s="182"/>
      <c r="M135" s="183"/>
      <c r="N135" s="184"/>
      <c r="O135" s="184"/>
      <c r="P135" s="185">
        <f>SUM(P136:P142)</f>
        <v>0</v>
      </c>
      <c r="Q135" s="184"/>
      <c r="R135" s="185">
        <f>SUM(R136:R142)</f>
        <v>0</v>
      </c>
      <c r="S135" s="184"/>
      <c r="T135" s="186">
        <f>SUM(T136:T142)</f>
        <v>0</v>
      </c>
      <c r="AR135" s="187" t="s">
        <v>78</v>
      </c>
      <c r="AT135" s="188" t="s">
        <v>72</v>
      </c>
      <c r="AU135" s="188" t="s">
        <v>78</v>
      </c>
      <c r="AY135" s="187" t="s">
        <v>135</v>
      </c>
      <c r="BK135" s="189">
        <f>SUM(BK136:BK142)</f>
        <v>0</v>
      </c>
    </row>
    <row r="136" spans="2:65" s="1" customFormat="1" ht="22.5" customHeight="1">
      <c r="B136" s="42"/>
      <c r="C136" s="193" t="s">
        <v>167</v>
      </c>
      <c r="D136" s="193" t="s">
        <v>138</v>
      </c>
      <c r="E136" s="194" t="s">
        <v>202</v>
      </c>
      <c r="F136" s="195" t="s">
        <v>203</v>
      </c>
      <c r="G136" s="196" t="s">
        <v>204</v>
      </c>
      <c r="H136" s="197">
        <v>4.33</v>
      </c>
      <c r="I136" s="198"/>
      <c r="J136" s="199">
        <f>ROUND(I136*H136,2)</f>
        <v>0</v>
      </c>
      <c r="K136" s="195" t="s">
        <v>142</v>
      </c>
      <c r="L136" s="62"/>
      <c r="M136" s="200" t="s">
        <v>23</v>
      </c>
      <c r="N136" s="201" t="s">
        <v>44</v>
      </c>
      <c r="O136" s="43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4" t="s">
        <v>143</v>
      </c>
      <c r="AT136" s="24" t="s">
        <v>138</v>
      </c>
      <c r="AU136" s="24" t="s">
        <v>83</v>
      </c>
      <c r="AY136" s="24" t="s">
        <v>135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78</v>
      </c>
      <c r="BK136" s="204">
        <f>ROUND(I136*H136,2)</f>
        <v>0</v>
      </c>
      <c r="BL136" s="24" t="s">
        <v>143</v>
      </c>
      <c r="BM136" s="24" t="s">
        <v>205</v>
      </c>
    </row>
    <row r="137" spans="2:65" s="1" customFormat="1" ht="22.5" customHeight="1">
      <c r="B137" s="42"/>
      <c r="C137" s="193" t="s">
        <v>206</v>
      </c>
      <c r="D137" s="193" t="s">
        <v>138</v>
      </c>
      <c r="E137" s="194" t="s">
        <v>207</v>
      </c>
      <c r="F137" s="195" t="s">
        <v>208</v>
      </c>
      <c r="G137" s="196" t="s">
        <v>204</v>
      </c>
      <c r="H137" s="197">
        <v>4.33</v>
      </c>
      <c r="I137" s="198"/>
      <c r="J137" s="199">
        <f>ROUND(I137*H137,2)</f>
        <v>0</v>
      </c>
      <c r="K137" s="195" t="s">
        <v>142</v>
      </c>
      <c r="L137" s="62"/>
      <c r="M137" s="200" t="s">
        <v>23</v>
      </c>
      <c r="N137" s="201" t="s">
        <v>44</v>
      </c>
      <c r="O137" s="43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24" t="s">
        <v>143</v>
      </c>
      <c r="AT137" s="24" t="s">
        <v>138</v>
      </c>
      <c r="AU137" s="24" t="s">
        <v>83</v>
      </c>
      <c r="AY137" s="24" t="s">
        <v>135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4" t="s">
        <v>78</v>
      </c>
      <c r="BK137" s="204">
        <f>ROUND(I137*H137,2)</f>
        <v>0</v>
      </c>
      <c r="BL137" s="24" t="s">
        <v>143</v>
      </c>
      <c r="BM137" s="24" t="s">
        <v>209</v>
      </c>
    </row>
    <row r="138" spans="2:65" s="1" customFormat="1" ht="22.5" customHeight="1">
      <c r="B138" s="42"/>
      <c r="C138" s="193" t="s">
        <v>210</v>
      </c>
      <c r="D138" s="193" t="s">
        <v>138</v>
      </c>
      <c r="E138" s="194" t="s">
        <v>211</v>
      </c>
      <c r="F138" s="195" t="s">
        <v>212</v>
      </c>
      <c r="G138" s="196" t="s">
        <v>204</v>
      </c>
      <c r="H138" s="197">
        <v>4.33</v>
      </c>
      <c r="I138" s="198"/>
      <c r="J138" s="199">
        <f>ROUND(I138*H138,2)</f>
        <v>0</v>
      </c>
      <c r="K138" s="195" t="s">
        <v>142</v>
      </c>
      <c r="L138" s="62"/>
      <c r="M138" s="200" t="s">
        <v>23</v>
      </c>
      <c r="N138" s="201" t="s">
        <v>44</v>
      </c>
      <c r="O138" s="43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4" t="s">
        <v>143</v>
      </c>
      <c r="AT138" s="24" t="s">
        <v>138</v>
      </c>
      <c r="AU138" s="24" t="s">
        <v>83</v>
      </c>
      <c r="AY138" s="24" t="s">
        <v>135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78</v>
      </c>
      <c r="BK138" s="204">
        <f>ROUND(I138*H138,2)</f>
        <v>0</v>
      </c>
      <c r="BL138" s="24" t="s">
        <v>143</v>
      </c>
      <c r="BM138" s="24" t="s">
        <v>213</v>
      </c>
    </row>
    <row r="139" spans="2:65" s="1" customFormat="1" ht="22.5" customHeight="1">
      <c r="B139" s="42"/>
      <c r="C139" s="193" t="s">
        <v>214</v>
      </c>
      <c r="D139" s="193" t="s">
        <v>138</v>
      </c>
      <c r="E139" s="194" t="s">
        <v>215</v>
      </c>
      <c r="F139" s="195" t="s">
        <v>216</v>
      </c>
      <c r="G139" s="196" t="s">
        <v>204</v>
      </c>
      <c r="H139" s="197">
        <v>4.33</v>
      </c>
      <c r="I139" s="198"/>
      <c r="J139" s="199">
        <f>ROUND(I139*H139,2)</f>
        <v>0</v>
      </c>
      <c r="K139" s="195" t="s">
        <v>142</v>
      </c>
      <c r="L139" s="62"/>
      <c r="M139" s="200" t="s">
        <v>23</v>
      </c>
      <c r="N139" s="201" t="s">
        <v>44</v>
      </c>
      <c r="O139" s="43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4" t="s">
        <v>143</v>
      </c>
      <c r="AT139" s="24" t="s">
        <v>138</v>
      </c>
      <c r="AU139" s="24" t="s">
        <v>83</v>
      </c>
      <c r="AY139" s="24" t="s">
        <v>135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78</v>
      </c>
      <c r="BK139" s="204">
        <f>ROUND(I139*H139,2)</f>
        <v>0</v>
      </c>
      <c r="BL139" s="24" t="s">
        <v>143</v>
      </c>
      <c r="BM139" s="24" t="s">
        <v>217</v>
      </c>
    </row>
    <row r="140" spans="2:65" s="1" customFormat="1" ht="22.5" customHeight="1">
      <c r="B140" s="42"/>
      <c r="C140" s="193" t="s">
        <v>218</v>
      </c>
      <c r="D140" s="193" t="s">
        <v>138</v>
      </c>
      <c r="E140" s="194" t="s">
        <v>219</v>
      </c>
      <c r="F140" s="195" t="s">
        <v>220</v>
      </c>
      <c r="G140" s="196" t="s">
        <v>204</v>
      </c>
      <c r="H140" s="197">
        <v>82.27</v>
      </c>
      <c r="I140" s="198"/>
      <c r="J140" s="199">
        <f>ROUND(I140*H140,2)</f>
        <v>0</v>
      </c>
      <c r="K140" s="195" t="s">
        <v>142</v>
      </c>
      <c r="L140" s="62"/>
      <c r="M140" s="200" t="s">
        <v>23</v>
      </c>
      <c r="N140" s="201" t="s">
        <v>44</v>
      </c>
      <c r="O140" s="43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4" t="s">
        <v>143</v>
      </c>
      <c r="AT140" s="24" t="s">
        <v>138</v>
      </c>
      <c r="AU140" s="24" t="s">
        <v>83</v>
      </c>
      <c r="AY140" s="24" t="s">
        <v>135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78</v>
      </c>
      <c r="BK140" s="204">
        <f>ROUND(I140*H140,2)</f>
        <v>0</v>
      </c>
      <c r="BL140" s="24" t="s">
        <v>143</v>
      </c>
      <c r="BM140" s="24" t="s">
        <v>221</v>
      </c>
    </row>
    <row r="141" spans="2:51" s="12" customFormat="1" ht="13.5">
      <c r="B141" s="217"/>
      <c r="C141" s="218"/>
      <c r="D141" s="230" t="s">
        <v>145</v>
      </c>
      <c r="E141" s="218"/>
      <c r="F141" s="243" t="s">
        <v>222</v>
      </c>
      <c r="G141" s="218"/>
      <c r="H141" s="244">
        <v>82.27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145</v>
      </c>
      <c r="AU141" s="227" t="s">
        <v>83</v>
      </c>
      <c r="AV141" s="12" t="s">
        <v>83</v>
      </c>
      <c r="AW141" s="12" t="s">
        <v>6</v>
      </c>
      <c r="AX141" s="12" t="s">
        <v>78</v>
      </c>
      <c r="AY141" s="227" t="s">
        <v>135</v>
      </c>
    </row>
    <row r="142" spans="2:65" s="1" customFormat="1" ht="22.5" customHeight="1">
      <c r="B142" s="42"/>
      <c r="C142" s="193" t="s">
        <v>223</v>
      </c>
      <c r="D142" s="193" t="s">
        <v>138</v>
      </c>
      <c r="E142" s="194" t="s">
        <v>224</v>
      </c>
      <c r="F142" s="195" t="s">
        <v>225</v>
      </c>
      <c r="G142" s="196" t="s">
        <v>204</v>
      </c>
      <c r="H142" s="197">
        <v>4.33</v>
      </c>
      <c r="I142" s="198"/>
      <c r="J142" s="199">
        <f>ROUND(I142*H142,2)</f>
        <v>0</v>
      </c>
      <c r="K142" s="195" t="s">
        <v>142</v>
      </c>
      <c r="L142" s="62"/>
      <c r="M142" s="200" t="s">
        <v>23</v>
      </c>
      <c r="N142" s="201" t="s">
        <v>44</v>
      </c>
      <c r="O142" s="43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AR142" s="24" t="s">
        <v>143</v>
      </c>
      <c r="AT142" s="24" t="s">
        <v>138</v>
      </c>
      <c r="AU142" s="24" t="s">
        <v>83</v>
      </c>
      <c r="AY142" s="24" t="s">
        <v>135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4" t="s">
        <v>78</v>
      </c>
      <c r="BK142" s="204">
        <f>ROUND(I142*H142,2)</f>
        <v>0</v>
      </c>
      <c r="BL142" s="24" t="s">
        <v>143</v>
      </c>
      <c r="BM142" s="24" t="s">
        <v>226</v>
      </c>
    </row>
    <row r="143" spans="2:63" s="10" customFormat="1" ht="29.85" customHeight="1">
      <c r="B143" s="176"/>
      <c r="C143" s="177"/>
      <c r="D143" s="190" t="s">
        <v>72</v>
      </c>
      <c r="E143" s="191" t="s">
        <v>227</v>
      </c>
      <c r="F143" s="191" t="s">
        <v>228</v>
      </c>
      <c r="G143" s="177"/>
      <c r="H143" s="177"/>
      <c r="I143" s="180"/>
      <c r="J143" s="192">
        <f>BK143</f>
        <v>0</v>
      </c>
      <c r="K143" s="177"/>
      <c r="L143" s="182"/>
      <c r="M143" s="183"/>
      <c r="N143" s="184"/>
      <c r="O143" s="184"/>
      <c r="P143" s="185">
        <f>P144</f>
        <v>0</v>
      </c>
      <c r="Q143" s="184"/>
      <c r="R143" s="185">
        <f>R144</f>
        <v>0</v>
      </c>
      <c r="S143" s="184"/>
      <c r="T143" s="186">
        <f>T144</f>
        <v>0</v>
      </c>
      <c r="AR143" s="187" t="s">
        <v>78</v>
      </c>
      <c r="AT143" s="188" t="s">
        <v>72</v>
      </c>
      <c r="AU143" s="188" t="s">
        <v>78</v>
      </c>
      <c r="AY143" s="187" t="s">
        <v>135</v>
      </c>
      <c r="BK143" s="189">
        <f>BK144</f>
        <v>0</v>
      </c>
    </row>
    <row r="144" spans="2:65" s="1" customFormat="1" ht="22.5" customHeight="1">
      <c r="B144" s="42"/>
      <c r="C144" s="193" t="s">
        <v>10</v>
      </c>
      <c r="D144" s="193" t="s">
        <v>138</v>
      </c>
      <c r="E144" s="194" t="s">
        <v>229</v>
      </c>
      <c r="F144" s="195" t="s">
        <v>230</v>
      </c>
      <c r="G144" s="196" t="s">
        <v>204</v>
      </c>
      <c r="H144" s="197">
        <v>1.147</v>
      </c>
      <c r="I144" s="198"/>
      <c r="J144" s="199">
        <f>ROUND(I144*H144,2)</f>
        <v>0</v>
      </c>
      <c r="K144" s="195" t="s">
        <v>142</v>
      </c>
      <c r="L144" s="62"/>
      <c r="M144" s="200" t="s">
        <v>23</v>
      </c>
      <c r="N144" s="201" t="s">
        <v>44</v>
      </c>
      <c r="O144" s="43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4" t="s">
        <v>143</v>
      </c>
      <c r="AT144" s="24" t="s">
        <v>138</v>
      </c>
      <c r="AU144" s="24" t="s">
        <v>83</v>
      </c>
      <c r="AY144" s="24" t="s">
        <v>135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78</v>
      </c>
      <c r="BK144" s="204">
        <f>ROUND(I144*H144,2)</f>
        <v>0</v>
      </c>
      <c r="BL144" s="24" t="s">
        <v>143</v>
      </c>
      <c r="BM144" s="24" t="s">
        <v>231</v>
      </c>
    </row>
    <row r="145" spans="2:63" s="10" customFormat="1" ht="37.35" customHeight="1">
      <c r="B145" s="176"/>
      <c r="C145" s="177"/>
      <c r="D145" s="178" t="s">
        <v>72</v>
      </c>
      <c r="E145" s="179" t="s">
        <v>232</v>
      </c>
      <c r="F145" s="179" t="s">
        <v>233</v>
      </c>
      <c r="G145" s="177"/>
      <c r="H145" s="177"/>
      <c r="I145" s="180"/>
      <c r="J145" s="181">
        <f>BK145</f>
        <v>0</v>
      </c>
      <c r="K145" s="177"/>
      <c r="L145" s="182"/>
      <c r="M145" s="183"/>
      <c r="N145" s="184"/>
      <c r="O145" s="184"/>
      <c r="P145" s="185">
        <f>P146+P205+P222+P297+P317+P344+P352+P368</f>
        <v>0</v>
      </c>
      <c r="Q145" s="184"/>
      <c r="R145" s="185">
        <f>R146+R205+R222+R297+R317+R344+R352+R368</f>
        <v>5.255243700000001</v>
      </c>
      <c r="S145" s="184"/>
      <c r="T145" s="186">
        <f>T146+T205+T222+T297+T317+T344+T352+T368</f>
        <v>0.31125</v>
      </c>
      <c r="AR145" s="187" t="s">
        <v>83</v>
      </c>
      <c r="AT145" s="188" t="s">
        <v>72</v>
      </c>
      <c r="AU145" s="188" t="s">
        <v>73</v>
      </c>
      <c r="AY145" s="187" t="s">
        <v>135</v>
      </c>
      <c r="BK145" s="189">
        <f>BK146+BK205+BK222+BK297+BK317+BK344+BK352+BK368</f>
        <v>0</v>
      </c>
    </row>
    <row r="146" spans="2:63" s="10" customFormat="1" ht="19.9" customHeight="1">
      <c r="B146" s="176"/>
      <c r="C146" s="177"/>
      <c r="D146" s="190" t="s">
        <v>72</v>
      </c>
      <c r="E146" s="191" t="s">
        <v>234</v>
      </c>
      <c r="F146" s="191" t="s">
        <v>235</v>
      </c>
      <c r="G146" s="177"/>
      <c r="H146" s="177"/>
      <c r="I146" s="180"/>
      <c r="J146" s="192">
        <f>BK146</f>
        <v>0</v>
      </c>
      <c r="K146" s="177"/>
      <c r="L146" s="182"/>
      <c r="M146" s="183"/>
      <c r="N146" s="184"/>
      <c r="O146" s="184"/>
      <c r="P146" s="185">
        <f>P147+P148+P150+P170+P201</f>
        <v>0</v>
      </c>
      <c r="Q146" s="184"/>
      <c r="R146" s="185">
        <f>R147+R148+R150+R170+R201</f>
        <v>0.06609</v>
      </c>
      <c r="S146" s="184"/>
      <c r="T146" s="186">
        <f>T147+T148+T150+T170+T201</f>
        <v>0.04125</v>
      </c>
      <c r="AR146" s="187" t="s">
        <v>83</v>
      </c>
      <c r="AT146" s="188" t="s">
        <v>72</v>
      </c>
      <c r="AU146" s="188" t="s">
        <v>78</v>
      </c>
      <c r="AY146" s="187" t="s">
        <v>135</v>
      </c>
      <c r="BK146" s="189">
        <f>BK147+BK148+BK150+BK170+BK201</f>
        <v>0</v>
      </c>
    </row>
    <row r="147" spans="2:65" s="1" customFormat="1" ht="22.5" customHeight="1">
      <c r="B147" s="42"/>
      <c r="C147" s="193" t="s">
        <v>236</v>
      </c>
      <c r="D147" s="193" t="s">
        <v>138</v>
      </c>
      <c r="E147" s="194" t="s">
        <v>237</v>
      </c>
      <c r="F147" s="195" t="s">
        <v>238</v>
      </c>
      <c r="G147" s="196" t="s">
        <v>239</v>
      </c>
      <c r="H147" s="245"/>
      <c r="I147" s="198"/>
      <c r="J147" s="199">
        <f>ROUND(I147*H147,2)</f>
        <v>0</v>
      </c>
      <c r="K147" s="195" t="s">
        <v>142</v>
      </c>
      <c r="L147" s="62"/>
      <c r="M147" s="200" t="s">
        <v>23</v>
      </c>
      <c r="N147" s="201" t="s">
        <v>44</v>
      </c>
      <c r="O147" s="43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4" t="s">
        <v>236</v>
      </c>
      <c r="AT147" s="24" t="s">
        <v>138</v>
      </c>
      <c r="AU147" s="24" t="s">
        <v>83</v>
      </c>
      <c r="AY147" s="24" t="s">
        <v>135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78</v>
      </c>
      <c r="BK147" s="204">
        <f>ROUND(I147*H147,2)</f>
        <v>0</v>
      </c>
      <c r="BL147" s="24" t="s">
        <v>236</v>
      </c>
      <c r="BM147" s="24" t="s">
        <v>240</v>
      </c>
    </row>
    <row r="148" spans="2:63" s="10" customFormat="1" ht="22.35" customHeight="1">
      <c r="B148" s="176"/>
      <c r="C148" s="177"/>
      <c r="D148" s="190" t="s">
        <v>72</v>
      </c>
      <c r="E148" s="191" t="s">
        <v>241</v>
      </c>
      <c r="F148" s="191" t="s">
        <v>242</v>
      </c>
      <c r="G148" s="177"/>
      <c r="H148" s="177"/>
      <c r="I148" s="180"/>
      <c r="J148" s="192">
        <f>BK148</f>
        <v>0</v>
      </c>
      <c r="K148" s="177"/>
      <c r="L148" s="182"/>
      <c r="M148" s="183"/>
      <c r="N148" s="184"/>
      <c r="O148" s="184"/>
      <c r="P148" s="185">
        <f>P149</f>
        <v>0</v>
      </c>
      <c r="Q148" s="184"/>
      <c r="R148" s="185">
        <f>R149</f>
        <v>0</v>
      </c>
      <c r="S148" s="184"/>
      <c r="T148" s="186">
        <f>T149</f>
        <v>0</v>
      </c>
      <c r="AR148" s="187" t="s">
        <v>83</v>
      </c>
      <c r="AT148" s="188" t="s">
        <v>72</v>
      </c>
      <c r="AU148" s="188" t="s">
        <v>83</v>
      </c>
      <c r="AY148" s="187" t="s">
        <v>135</v>
      </c>
      <c r="BK148" s="189">
        <f>BK149</f>
        <v>0</v>
      </c>
    </row>
    <row r="149" spans="2:65" s="1" customFormat="1" ht="31.5" customHeight="1">
      <c r="B149" s="42"/>
      <c r="C149" s="193" t="s">
        <v>243</v>
      </c>
      <c r="D149" s="193" t="s">
        <v>138</v>
      </c>
      <c r="E149" s="194" t="s">
        <v>244</v>
      </c>
      <c r="F149" s="195" t="s">
        <v>245</v>
      </c>
      <c r="G149" s="196" t="s">
        <v>187</v>
      </c>
      <c r="H149" s="197">
        <v>1</v>
      </c>
      <c r="I149" s="198"/>
      <c r="J149" s="199">
        <f>ROUND(I149*H149,2)</f>
        <v>0</v>
      </c>
      <c r="K149" s="195" t="s">
        <v>142</v>
      </c>
      <c r="L149" s="62"/>
      <c r="M149" s="200" t="s">
        <v>23</v>
      </c>
      <c r="N149" s="201" t="s">
        <v>44</v>
      </c>
      <c r="O149" s="43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4" t="s">
        <v>236</v>
      </c>
      <c r="AT149" s="24" t="s">
        <v>138</v>
      </c>
      <c r="AU149" s="24" t="s">
        <v>159</v>
      </c>
      <c r="AY149" s="24" t="s">
        <v>135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4" t="s">
        <v>78</v>
      </c>
      <c r="BK149" s="204">
        <f>ROUND(I149*H149,2)</f>
        <v>0</v>
      </c>
      <c r="BL149" s="24" t="s">
        <v>236</v>
      </c>
      <c r="BM149" s="24" t="s">
        <v>246</v>
      </c>
    </row>
    <row r="150" spans="2:63" s="10" customFormat="1" ht="22.35" customHeight="1">
      <c r="B150" s="176"/>
      <c r="C150" s="177"/>
      <c r="D150" s="190" t="s">
        <v>72</v>
      </c>
      <c r="E150" s="191" t="s">
        <v>247</v>
      </c>
      <c r="F150" s="191" t="s">
        <v>248</v>
      </c>
      <c r="G150" s="177"/>
      <c r="H150" s="177"/>
      <c r="I150" s="180"/>
      <c r="J150" s="192">
        <f>BK150</f>
        <v>0</v>
      </c>
      <c r="K150" s="177"/>
      <c r="L150" s="182"/>
      <c r="M150" s="183"/>
      <c r="N150" s="184"/>
      <c r="O150" s="184"/>
      <c r="P150" s="185">
        <f>SUM(P151:P169)</f>
        <v>0</v>
      </c>
      <c r="Q150" s="184"/>
      <c r="R150" s="185">
        <f>SUM(R151:R169)</f>
        <v>0.0013200000000000002</v>
      </c>
      <c r="S150" s="184"/>
      <c r="T150" s="186">
        <f>SUM(T151:T169)</f>
        <v>0.003</v>
      </c>
      <c r="AR150" s="187" t="s">
        <v>83</v>
      </c>
      <c r="AT150" s="188" t="s">
        <v>72</v>
      </c>
      <c r="AU150" s="188" t="s">
        <v>83</v>
      </c>
      <c r="AY150" s="187" t="s">
        <v>135</v>
      </c>
      <c r="BK150" s="189">
        <f>SUM(BK151:BK169)</f>
        <v>0</v>
      </c>
    </row>
    <row r="151" spans="2:65" s="1" customFormat="1" ht="22.5" customHeight="1">
      <c r="B151" s="42"/>
      <c r="C151" s="193" t="s">
        <v>249</v>
      </c>
      <c r="D151" s="193" t="s">
        <v>138</v>
      </c>
      <c r="E151" s="194" t="s">
        <v>250</v>
      </c>
      <c r="F151" s="195" t="s">
        <v>251</v>
      </c>
      <c r="G151" s="196" t="s">
        <v>141</v>
      </c>
      <c r="H151" s="197">
        <v>4</v>
      </c>
      <c r="I151" s="198"/>
      <c r="J151" s="199">
        <f>ROUND(I151*H151,2)</f>
        <v>0</v>
      </c>
      <c r="K151" s="195" t="s">
        <v>23</v>
      </c>
      <c r="L151" s="62"/>
      <c r="M151" s="200" t="s">
        <v>23</v>
      </c>
      <c r="N151" s="201" t="s">
        <v>44</v>
      </c>
      <c r="O151" s="43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4" t="s">
        <v>236</v>
      </c>
      <c r="AT151" s="24" t="s">
        <v>138</v>
      </c>
      <c r="AU151" s="24" t="s">
        <v>159</v>
      </c>
      <c r="AY151" s="24" t="s">
        <v>135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78</v>
      </c>
      <c r="BK151" s="204">
        <f>ROUND(I151*H151,2)</f>
        <v>0</v>
      </c>
      <c r="BL151" s="24" t="s">
        <v>236</v>
      </c>
      <c r="BM151" s="24" t="s">
        <v>252</v>
      </c>
    </row>
    <row r="152" spans="2:51" s="11" customFormat="1" ht="13.5">
      <c r="B152" s="205"/>
      <c r="C152" s="206"/>
      <c r="D152" s="207" t="s">
        <v>145</v>
      </c>
      <c r="E152" s="208" t="s">
        <v>23</v>
      </c>
      <c r="F152" s="209" t="s">
        <v>253</v>
      </c>
      <c r="G152" s="206"/>
      <c r="H152" s="210" t="s">
        <v>23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145</v>
      </c>
      <c r="AU152" s="216" t="s">
        <v>159</v>
      </c>
      <c r="AV152" s="11" t="s">
        <v>78</v>
      </c>
      <c r="AW152" s="11" t="s">
        <v>37</v>
      </c>
      <c r="AX152" s="11" t="s">
        <v>73</v>
      </c>
      <c r="AY152" s="216" t="s">
        <v>135</v>
      </c>
    </row>
    <row r="153" spans="2:51" s="12" customFormat="1" ht="13.5">
      <c r="B153" s="217"/>
      <c r="C153" s="218"/>
      <c r="D153" s="207" t="s">
        <v>145</v>
      </c>
      <c r="E153" s="219" t="s">
        <v>23</v>
      </c>
      <c r="F153" s="220" t="s">
        <v>254</v>
      </c>
      <c r="G153" s="218"/>
      <c r="H153" s="221">
        <v>1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145</v>
      </c>
      <c r="AU153" s="227" t="s">
        <v>159</v>
      </c>
      <c r="AV153" s="12" t="s">
        <v>83</v>
      </c>
      <c r="AW153" s="12" t="s">
        <v>37</v>
      </c>
      <c r="AX153" s="12" t="s">
        <v>73</v>
      </c>
      <c r="AY153" s="227" t="s">
        <v>135</v>
      </c>
    </row>
    <row r="154" spans="2:51" s="12" customFormat="1" ht="13.5">
      <c r="B154" s="217"/>
      <c r="C154" s="218"/>
      <c r="D154" s="207" t="s">
        <v>145</v>
      </c>
      <c r="E154" s="219" t="s">
        <v>23</v>
      </c>
      <c r="F154" s="220" t="s">
        <v>255</v>
      </c>
      <c r="G154" s="218"/>
      <c r="H154" s="221">
        <v>1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145</v>
      </c>
      <c r="AU154" s="227" t="s">
        <v>159</v>
      </c>
      <c r="AV154" s="12" t="s">
        <v>83</v>
      </c>
      <c r="AW154" s="12" t="s">
        <v>37</v>
      </c>
      <c r="AX154" s="12" t="s">
        <v>73</v>
      </c>
      <c r="AY154" s="227" t="s">
        <v>135</v>
      </c>
    </row>
    <row r="155" spans="2:51" s="13" customFormat="1" ht="13.5">
      <c r="B155" s="228"/>
      <c r="C155" s="229"/>
      <c r="D155" s="207" t="s">
        <v>145</v>
      </c>
      <c r="E155" s="240" t="s">
        <v>23</v>
      </c>
      <c r="F155" s="241" t="s">
        <v>151</v>
      </c>
      <c r="G155" s="229"/>
      <c r="H155" s="242">
        <v>2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145</v>
      </c>
      <c r="AU155" s="239" t="s">
        <v>159</v>
      </c>
      <c r="AV155" s="13" t="s">
        <v>143</v>
      </c>
      <c r="AW155" s="13" t="s">
        <v>37</v>
      </c>
      <c r="AX155" s="13" t="s">
        <v>78</v>
      </c>
      <c r="AY155" s="239" t="s">
        <v>135</v>
      </c>
    </row>
    <row r="156" spans="2:51" s="12" customFormat="1" ht="13.5">
      <c r="B156" s="217"/>
      <c r="C156" s="218"/>
      <c r="D156" s="230" t="s">
        <v>145</v>
      </c>
      <c r="E156" s="218"/>
      <c r="F156" s="243" t="s">
        <v>256</v>
      </c>
      <c r="G156" s="218"/>
      <c r="H156" s="244">
        <v>4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145</v>
      </c>
      <c r="AU156" s="227" t="s">
        <v>159</v>
      </c>
      <c r="AV156" s="12" t="s">
        <v>83</v>
      </c>
      <c r="AW156" s="12" t="s">
        <v>6</v>
      </c>
      <c r="AX156" s="12" t="s">
        <v>78</v>
      </c>
      <c r="AY156" s="227" t="s">
        <v>135</v>
      </c>
    </row>
    <row r="157" spans="2:65" s="1" customFormat="1" ht="44.25" customHeight="1">
      <c r="B157" s="42"/>
      <c r="C157" s="193" t="s">
        <v>257</v>
      </c>
      <c r="D157" s="193" t="s">
        <v>138</v>
      </c>
      <c r="E157" s="194" t="s">
        <v>258</v>
      </c>
      <c r="F157" s="195" t="s">
        <v>259</v>
      </c>
      <c r="G157" s="196" t="s">
        <v>141</v>
      </c>
      <c r="H157" s="197">
        <v>2</v>
      </c>
      <c r="I157" s="198"/>
      <c r="J157" s="199">
        <f>ROUND(I157*H157,2)</f>
        <v>0</v>
      </c>
      <c r="K157" s="195" t="s">
        <v>23</v>
      </c>
      <c r="L157" s="62"/>
      <c r="M157" s="200" t="s">
        <v>23</v>
      </c>
      <c r="N157" s="201" t="s">
        <v>44</v>
      </c>
      <c r="O157" s="43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4" t="s">
        <v>236</v>
      </c>
      <c r="AT157" s="24" t="s">
        <v>138</v>
      </c>
      <c r="AU157" s="24" t="s">
        <v>159</v>
      </c>
      <c r="AY157" s="24" t="s">
        <v>135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4" t="s">
        <v>78</v>
      </c>
      <c r="BK157" s="204">
        <f>ROUND(I157*H157,2)</f>
        <v>0</v>
      </c>
      <c r="BL157" s="24" t="s">
        <v>236</v>
      </c>
      <c r="BM157" s="24" t="s">
        <v>260</v>
      </c>
    </row>
    <row r="158" spans="2:51" s="12" customFormat="1" ht="13.5">
      <c r="B158" s="217"/>
      <c r="C158" s="218"/>
      <c r="D158" s="207" t="s">
        <v>145</v>
      </c>
      <c r="E158" s="219" t="s">
        <v>23</v>
      </c>
      <c r="F158" s="220" t="s">
        <v>254</v>
      </c>
      <c r="G158" s="218"/>
      <c r="H158" s="221">
        <v>1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145</v>
      </c>
      <c r="AU158" s="227" t="s">
        <v>159</v>
      </c>
      <c r="AV158" s="12" t="s">
        <v>83</v>
      </c>
      <c r="AW158" s="12" t="s">
        <v>37</v>
      </c>
      <c r="AX158" s="12" t="s">
        <v>73</v>
      </c>
      <c r="AY158" s="227" t="s">
        <v>135</v>
      </c>
    </row>
    <row r="159" spans="2:51" s="12" customFormat="1" ht="13.5">
      <c r="B159" s="217"/>
      <c r="C159" s="218"/>
      <c r="D159" s="207" t="s">
        <v>145</v>
      </c>
      <c r="E159" s="219" t="s">
        <v>23</v>
      </c>
      <c r="F159" s="220" t="s">
        <v>255</v>
      </c>
      <c r="G159" s="218"/>
      <c r="H159" s="221">
        <v>1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145</v>
      </c>
      <c r="AU159" s="227" t="s">
        <v>159</v>
      </c>
      <c r="AV159" s="12" t="s">
        <v>83</v>
      </c>
      <c r="AW159" s="12" t="s">
        <v>37</v>
      </c>
      <c r="AX159" s="12" t="s">
        <v>73</v>
      </c>
      <c r="AY159" s="227" t="s">
        <v>135</v>
      </c>
    </row>
    <row r="160" spans="2:51" s="13" customFormat="1" ht="13.5">
      <c r="B160" s="228"/>
      <c r="C160" s="229"/>
      <c r="D160" s="230" t="s">
        <v>145</v>
      </c>
      <c r="E160" s="231" t="s">
        <v>23</v>
      </c>
      <c r="F160" s="232" t="s">
        <v>151</v>
      </c>
      <c r="G160" s="229"/>
      <c r="H160" s="233">
        <v>2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145</v>
      </c>
      <c r="AU160" s="239" t="s">
        <v>159</v>
      </c>
      <c r="AV160" s="13" t="s">
        <v>143</v>
      </c>
      <c r="AW160" s="13" t="s">
        <v>37</v>
      </c>
      <c r="AX160" s="13" t="s">
        <v>78</v>
      </c>
      <c r="AY160" s="239" t="s">
        <v>135</v>
      </c>
    </row>
    <row r="161" spans="2:65" s="1" customFormat="1" ht="22.5" customHeight="1">
      <c r="B161" s="42"/>
      <c r="C161" s="193" t="s">
        <v>261</v>
      </c>
      <c r="D161" s="193" t="s">
        <v>138</v>
      </c>
      <c r="E161" s="194" t="s">
        <v>262</v>
      </c>
      <c r="F161" s="195" t="s">
        <v>263</v>
      </c>
      <c r="G161" s="196" t="s">
        <v>141</v>
      </c>
      <c r="H161" s="197">
        <v>4</v>
      </c>
      <c r="I161" s="198"/>
      <c r="J161" s="199">
        <f>ROUND(I161*H161,2)</f>
        <v>0</v>
      </c>
      <c r="K161" s="195" t="s">
        <v>23</v>
      </c>
      <c r="L161" s="62"/>
      <c r="M161" s="200" t="s">
        <v>23</v>
      </c>
      <c r="N161" s="201" t="s">
        <v>44</v>
      </c>
      <c r="O161" s="43"/>
      <c r="P161" s="202">
        <f>O161*H161</f>
        <v>0</v>
      </c>
      <c r="Q161" s="202">
        <v>1E-05</v>
      </c>
      <c r="R161" s="202">
        <f>Q161*H161</f>
        <v>4E-05</v>
      </c>
      <c r="S161" s="202">
        <v>0.00075</v>
      </c>
      <c r="T161" s="203">
        <f>S161*H161</f>
        <v>0.003</v>
      </c>
      <c r="AR161" s="24" t="s">
        <v>236</v>
      </c>
      <c r="AT161" s="24" t="s">
        <v>138</v>
      </c>
      <c r="AU161" s="24" t="s">
        <v>159</v>
      </c>
      <c r="AY161" s="24" t="s">
        <v>135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78</v>
      </c>
      <c r="BK161" s="204">
        <f>ROUND(I161*H161,2)</f>
        <v>0</v>
      </c>
      <c r="BL161" s="24" t="s">
        <v>236</v>
      </c>
      <c r="BM161" s="24" t="s">
        <v>264</v>
      </c>
    </row>
    <row r="162" spans="2:51" s="12" customFormat="1" ht="13.5">
      <c r="B162" s="217"/>
      <c r="C162" s="218"/>
      <c r="D162" s="207" t="s">
        <v>145</v>
      </c>
      <c r="E162" s="219" t="s">
        <v>23</v>
      </c>
      <c r="F162" s="220" t="s">
        <v>265</v>
      </c>
      <c r="G162" s="218"/>
      <c r="H162" s="221">
        <v>4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145</v>
      </c>
      <c r="AU162" s="227" t="s">
        <v>159</v>
      </c>
      <c r="AV162" s="12" t="s">
        <v>83</v>
      </c>
      <c r="AW162" s="12" t="s">
        <v>37</v>
      </c>
      <c r="AX162" s="12" t="s">
        <v>73</v>
      </c>
      <c r="AY162" s="227" t="s">
        <v>135</v>
      </c>
    </row>
    <row r="163" spans="2:51" s="13" customFormat="1" ht="13.5">
      <c r="B163" s="228"/>
      <c r="C163" s="229"/>
      <c r="D163" s="230" t="s">
        <v>145</v>
      </c>
      <c r="E163" s="231" t="s">
        <v>23</v>
      </c>
      <c r="F163" s="232" t="s">
        <v>151</v>
      </c>
      <c r="G163" s="229"/>
      <c r="H163" s="233">
        <v>4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145</v>
      </c>
      <c r="AU163" s="239" t="s">
        <v>159</v>
      </c>
      <c r="AV163" s="13" t="s">
        <v>143</v>
      </c>
      <c r="AW163" s="13" t="s">
        <v>37</v>
      </c>
      <c r="AX163" s="13" t="s">
        <v>78</v>
      </c>
      <c r="AY163" s="239" t="s">
        <v>135</v>
      </c>
    </row>
    <row r="164" spans="2:65" s="1" customFormat="1" ht="22.5" customHeight="1">
      <c r="B164" s="42"/>
      <c r="C164" s="193" t="s">
        <v>9</v>
      </c>
      <c r="D164" s="193" t="s">
        <v>138</v>
      </c>
      <c r="E164" s="194" t="s">
        <v>266</v>
      </c>
      <c r="F164" s="195" t="s">
        <v>267</v>
      </c>
      <c r="G164" s="196" t="s">
        <v>141</v>
      </c>
      <c r="H164" s="197">
        <v>4</v>
      </c>
      <c r="I164" s="198"/>
      <c r="J164" s="199">
        <f>ROUND(I164*H164,2)</f>
        <v>0</v>
      </c>
      <c r="K164" s="195" t="s">
        <v>23</v>
      </c>
      <c r="L164" s="62"/>
      <c r="M164" s="200" t="s">
        <v>23</v>
      </c>
      <c r="N164" s="201" t="s">
        <v>44</v>
      </c>
      <c r="O164" s="43"/>
      <c r="P164" s="202">
        <f>O164*H164</f>
        <v>0</v>
      </c>
      <c r="Q164" s="202">
        <v>0.00032</v>
      </c>
      <c r="R164" s="202">
        <f>Q164*H164</f>
        <v>0.00128</v>
      </c>
      <c r="S164" s="202">
        <v>0</v>
      </c>
      <c r="T164" s="203">
        <f>S164*H164</f>
        <v>0</v>
      </c>
      <c r="AR164" s="24" t="s">
        <v>236</v>
      </c>
      <c r="AT164" s="24" t="s">
        <v>138</v>
      </c>
      <c r="AU164" s="24" t="s">
        <v>159</v>
      </c>
      <c r="AY164" s="24" t="s">
        <v>135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4" t="s">
        <v>78</v>
      </c>
      <c r="BK164" s="204">
        <f>ROUND(I164*H164,2)</f>
        <v>0</v>
      </c>
      <c r="BL164" s="24" t="s">
        <v>236</v>
      </c>
      <c r="BM164" s="24" t="s">
        <v>268</v>
      </c>
    </row>
    <row r="165" spans="2:51" s="12" customFormat="1" ht="13.5">
      <c r="B165" s="217"/>
      <c r="C165" s="218"/>
      <c r="D165" s="207" t="s">
        <v>145</v>
      </c>
      <c r="E165" s="219" t="s">
        <v>23</v>
      </c>
      <c r="F165" s="220" t="s">
        <v>265</v>
      </c>
      <c r="G165" s="218"/>
      <c r="H165" s="221">
        <v>4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145</v>
      </c>
      <c r="AU165" s="227" t="s">
        <v>159</v>
      </c>
      <c r="AV165" s="12" t="s">
        <v>83</v>
      </c>
      <c r="AW165" s="12" t="s">
        <v>37</v>
      </c>
      <c r="AX165" s="12" t="s">
        <v>73</v>
      </c>
      <c r="AY165" s="227" t="s">
        <v>135</v>
      </c>
    </row>
    <row r="166" spans="2:51" s="13" customFormat="1" ht="13.5">
      <c r="B166" s="228"/>
      <c r="C166" s="229"/>
      <c r="D166" s="230" t="s">
        <v>145</v>
      </c>
      <c r="E166" s="231" t="s">
        <v>23</v>
      </c>
      <c r="F166" s="232" t="s">
        <v>151</v>
      </c>
      <c r="G166" s="229"/>
      <c r="H166" s="233">
        <v>4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145</v>
      </c>
      <c r="AU166" s="239" t="s">
        <v>159</v>
      </c>
      <c r="AV166" s="13" t="s">
        <v>143</v>
      </c>
      <c r="AW166" s="13" t="s">
        <v>37</v>
      </c>
      <c r="AX166" s="13" t="s">
        <v>78</v>
      </c>
      <c r="AY166" s="239" t="s">
        <v>135</v>
      </c>
    </row>
    <row r="167" spans="2:65" s="1" customFormat="1" ht="31.5" customHeight="1">
      <c r="B167" s="42"/>
      <c r="C167" s="193" t="s">
        <v>269</v>
      </c>
      <c r="D167" s="193" t="s">
        <v>138</v>
      </c>
      <c r="E167" s="194" t="s">
        <v>270</v>
      </c>
      <c r="F167" s="195" t="s">
        <v>271</v>
      </c>
      <c r="G167" s="196" t="s">
        <v>141</v>
      </c>
      <c r="H167" s="197">
        <v>4</v>
      </c>
      <c r="I167" s="198"/>
      <c r="J167" s="199">
        <f>ROUND(I167*H167,2)</f>
        <v>0</v>
      </c>
      <c r="K167" s="195" t="s">
        <v>23</v>
      </c>
      <c r="L167" s="62"/>
      <c r="M167" s="200" t="s">
        <v>23</v>
      </c>
      <c r="N167" s="201" t="s">
        <v>44</v>
      </c>
      <c r="O167" s="43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4" t="s">
        <v>236</v>
      </c>
      <c r="AT167" s="24" t="s">
        <v>138</v>
      </c>
      <c r="AU167" s="24" t="s">
        <v>159</v>
      </c>
      <c r="AY167" s="24" t="s">
        <v>135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4" t="s">
        <v>78</v>
      </c>
      <c r="BK167" s="204">
        <f>ROUND(I167*H167,2)</f>
        <v>0</v>
      </c>
      <c r="BL167" s="24" t="s">
        <v>236</v>
      </c>
      <c r="BM167" s="24" t="s">
        <v>272</v>
      </c>
    </row>
    <row r="168" spans="2:51" s="12" customFormat="1" ht="13.5">
      <c r="B168" s="217"/>
      <c r="C168" s="218"/>
      <c r="D168" s="207" t="s">
        <v>145</v>
      </c>
      <c r="E168" s="219" t="s">
        <v>23</v>
      </c>
      <c r="F168" s="220" t="s">
        <v>265</v>
      </c>
      <c r="G168" s="218"/>
      <c r="H168" s="221">
        <v>4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145</v>
      </c>
      <c r="AU168" s="227" t="s">
        <v>159</v>
      </c>
      <c r="AV168" s="12" t="s">
        <v>83</v>
      </c>
      <c r="AW168" s="12" t="s">
        <v>37</v>
      </c>
      <c r="AX168" s="12" t="s">
        <v>73</v>
      </c>
      <c r="AY168" s="227" t="s">
        <v>135</v>
      </c>
    </row>
    <row r="169" spans="2:51" s="13" customFormat="1" ht="13.5">
      <c r="B169" s="228"/>
      <c r="C169" s="229"/>
      <c r="D169" s="207" t="s">
        <v>145</v>
      </c>
      <c r="E169" s="240" t="s">
        <v>23</v>
      </c>
      <c r="F169" s="241" t="s">
        <v>151</v>
      </c>
      <c r="G169" s="229"/>
      <c r="H169" s="242">
        <v>4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145</v>
      </c>
      <c r="AU169" s="239" t="s">
        <v>159</v>
      </c>
      <c r="AV169" s="13" t="s">
        <v>143</v>
      </c>
      <c r="AW169" s="13" t="s">
        <v>37</v>
      </c>
      <c r="AX169" s="13" t="s">
        <v>78</v>
      </c>
      <c r="AY169" s="239" t="s">
        <v>135</v>
      </c>
    </row>
    <row r="170" spans="2:63" s="10" customFormat="1" ht="22.35" customHeight="1">
      <c r="B170" s="176"/>
      <c r="C170" s="177"/>
      <c r="D170" s="190" t="s">
        <v>72</v>
      </c>
      <c r="E170" s="191" t="s">
        <v>273</v>
      </c>
      <c r="F170" s="191" t="s">
        <v>274</v>
      </c>
      <c r="G170" s="177"/>
      <c r="H170" s="177"/>
      <c r="I170" s="180"/>
      <c r="J170" s="192">
        <f>BK170</f>
        <v>0</v>
      </c>
      <c r="K170" s="177"/>
      <c r="L170" s="182"/>
      <c r="M170" s="183"/>
      <c r="N170" s="184"/>
      <c r="O170" s="184"/>
      <c r="P170" s="185">
        <f>SUM(P171:P200)</f>
        <v>0</v>
      </c>
      <c r="Q170" s="184"/>
      <c r="R170" s="185">
        <f>SUM(R171:R200)</f>
        <v>0.06477</v>
      </c>
      <c r="S170" s="184"/>
      <c r="T170" s="186">
        <f>SUM(T171:T200)</f>
        <v>0.03825</v>
      </c>
      <c r="AR170" s="187" t="s">
        <v>83</v>
      </c>
      <c r="AT170" s="188" t="s">
        <v>72</v>
      </c>
      <c r="AU170" s="188" t="s">
        <v>83</v>
      </c>
      <c r="AY170" s="187" t="s">
        <v>135</v>
      </c>
      <c r="BK170" s="189">
        <f>SUM(BK171:BK200)</f>
        <v>0</v>
      </c>
    </row>
    <row r="171" spans="2:65" s="1" customFormat="1" ht="22.5" customHeight="1">
      <c r="B171" s="42"/>
      <c r="C171" s="193" t="s">
        <v>275</v>
      </c>
      <c r="D171" s="193" t="s">
        <v>138</v>
      </c>
      <c r="E171" s="194" t="s">
        <v>250</v>
      </c>
      <c r="F171" s="195" t="s">
        <v>251</v>
      </c>
      <c r="G171" s="196" t="s">
        <v>141</v>
      </c>
      <c r="H171" s="197">
        <v>68</v>
      </c>
      <c r="I171" s="198"/>
      <c r="J171" s="199">
        <f>ROUND(I171*H171,2)</f>
        <v>0</v>
      </c>
      <c r="K171" s="195" t="s">
        <v>23</v>
      </c>
      <c r="L171" s="62"/>
      <c r="M171" s="200" t="s">
        <v>23</v>
      </c>
      <c r="N171" s="201" t="s">
        <v>44</v>
      </c>
      <c r="O171" s="43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4" t="s">
        <v>236</v>
      </c>
      <c r="AT171" s="24" t="s">
        <v>138</v>
      </c>
      <c r="AU171" s="24" t="s">
        <v>159</v>
      </c>
      <c r="AY171" s="24" t="s">
        <v>135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4" t="s">
        <v>78</v>
      </c>
      <c r="BK171" s="204">
        <f>ROUND(I171*H171,2)</f>
        <v>0</v>
      </c>
      <c r="BL171" s="24" t="s">
        <v>236</v>
      </c>
      <c r="BM171" s="24" t="s">
        <v>276</v>
      </c>
    </row>
    <row r="172" spans="2:51" s="11" customFormat="1" ht="13.5">
      <c r="B172" s="205"/>
      <c r="C172" s="206"/>
      <c r="D172" s="207" t="s">
        <v>145</v>
      </c>
      <c r="E172" s="208" t="s">
        <v>23</v>
      </c>
      <c r="F172" s="209" t="s">
        <v>277</v>
      </c>
      <c r="G172" s="206"/>
      <c r="H172" s="210" t="s">
        <v>23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145</v>
      </c>
      <c r="AU172" s="216" t="s">
        <v>159</v>
      </c>
      <c r="AV172" s="11" t="s">
        <v>78</v>
      </c>
      <c r="AW172" s="11" t="s">
        <v>37</v>
      </c>
      <c r="AX172" s="11" t="s">
        <v>73</v>
      </c>
      <c r="AY172" s="216" t="s">
        <v>135</v>
      </c>
    </row>
    <row r="173" spans="2:51" s="12" customFormat="1" ht="13.5">
      <c r="B173" s="217"/>
      <c r="C173" s="218"/>
      <c r="D173" s="207" t="s">
        <v>145</v>
      </c>
      <c r="E173" s="219" t="s">
        <v>23</v>
      </c>
      <c r="F173" s="220" t="s">
        <v>254</v>
      </c>
      <c r="G173" s="218"/>
      <c r="H173" s="221">
        <v>1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145</v>
      </c>
      <c r="AU173" s="227" t="s">
        <v>159</v>
      </c>
      <c r="AV173" s="12" t="s">
        <v>83</v>
      </c>
      <c r="AW173" s="12" t="s">
        <v>37</v>
      </c>
      <c r="AX173" s="12" t="s">
        <v>73</v>
      </c>
      <c r="AY173" s="227" t="s">
        <v>135</v>
      </c>
    </row>
    <row r="174" spans="2:51" s="12" customFormat="1" ht="13.5">
      <c r="B174" s="217"/>
      <c r="C174" s="218"/>
      <c r="D174" s="207" t="s">
        <v>145</v>
      </c>
      <c r="E174" s="219" t="s">
        <v>23</v>
      </c>
      <c r="F174" s="220" t="s">
        <v>255</v>
      </c>
      <c r="G174" s="218"/>
      <c r="H174" s="221">
        <v>1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145</v>
      </c>
      <c r="AU174" s="227" t="s">
        <v>159</v>
      </c>
      <c r="AV174" s="12" t="s">
        <v>83</v>
      </c>
      <c r="AW174" s="12" t="s">
        <v>37</v>
      </c>
      <c r="AX174" s="12" t="s">
        <v>73</v>
      </c>
      <c r="AY174" s="227" t="s">
        <v>135</v>
      </c>
    </row>
    <row r="175" spans="2:51" s="12" customFormat="1" ht="13.5">
      <c r="B175" s="217"/>
      <c r="C175" s="218"/>
      <c r="D175" s="207" t="s">
        <v>145</v>
      </c>
      <c r="E175" s="219" t="s">
        <v>23</v>
      </c>
      <c r="F175" s="220" t="s">
        <v>278</v>
      </c>
      <c r="G175" s="218"/>
      <c r="H175" s="221">
        <v>1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145</v>
      </c>
      <c r="AU175" s="227" t="s">
        <v>159</v>
      </c>
      <c r="AV175" s="12" t="s">
        <v>83</v>
      </c>
      <c r="AW175" s="12" t="s">
        <v>37</v>
      </c>
      <c r="AX175" s="12" t="s">
        <v>73</v>
      </c>
      <c r="AY175" s="227" t="s">
        <v>135</v>
      </c>
    </row>
    <row r="176" spans="2:51" s="12" customFormat="1" ht="13.5">
      <c r="B176" s="217"/>
      <c r="C176" s="218"/>
      <c r="D176" s="207" t="s">
        <v>145</v>
      </c>
      <c r="E176" s="219" t="s">
        <v>23</v>
      </c>
      <c r="F176" s="220" t="s">
        <v>279</v>
      </c>
      <c r="G176" s="218"/>
      <c r="H176" s="221">
        <v>1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145</v>
      </c>
      <c r="AU176" s="227" t="s">
        <v>159</v>
      </c>
      <c r="AV176" s="12" t="s">
        <v>83</v>
      </c>
      <c r="AW176" s="12" t="s">
        <v>37</v>
      </c>
      <c r="AX176" s="12" t="s">
        <v>73</v>
      </c>
      <c r="AY176" s="227" t="s">
        <v>135</v>
      </c>
    </row>
    <row r="177" spans="2:51" s="12" customFormat="1" ht="13.5">
      <c r="B177" s="217"/>
      <c r="C177" s="218"/>
      <c r="D177" s="207" t="s">
        <v>145</v>
      </c>
      <c r="E177" s="219" t="s">
        <v>23</v>
      </c>
      <c r="F177" s="220" t="s">
        <v>280</v>
      </c>
      <c r="G177" s="218"/>
      <c r="H177" s="221">
        <v>1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145</v>
      </c>
      <c r="AU177" s="227" t="s">
        <v>159</v>
      </c>
      <c r="AV177" s="12" t="s">
        <v>83</v>
      </c>
      <c r="AW177" s="12" t="s">
        <v>37</v>
      </c>
      <c r="AX177" s="12" t="s">
        <v>73</v>
      </c>
      <c r="AY177" s="227" t="s">
        <v>135</v>
      </c>
    </row>
    <row r="178" spans="2:51" s="12" customFormat="1" ht="13.5">
      <c r="B178" s="217"/>
      <c r="C178" s="218"/>
      <c r="D178" s="207" t="s">
        <v>145</v>
      </c>
      <c r="E178" s="219" t="s">
        <v>23</v>
      </c>
      <c r="F178" s="220" t="s">
        <v>281</v>
      </c>
      <c r="G178" s="218"/>
      <c r="H178" s="221">
        <v>1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145</v>
      </c>
      <c r="AU178" s="227" t="s">
        <v>159</v>
      </c>
      <c r="AV178" s="12" t="s">
        <v>83</v>
      </c>
      <c r="AW178" s="12" t="s">
        <v>37</v>
      </c>
      <c r="AX178" s="12" t="s">
        <v>73</v>
      </c>
      <c r="AY178" s="227" t="s">
        <v>135</v>
      </c>
    </row>
    <row r="179" spans="2:51" s="12" customFormat="1" ht="13.5">
      <c r="B179" s="217"/>
      <c r="C179" s="218"/>
      <c r="D179" s="207" t="s">
        <v>145</v>
      </c>
      <c r="E179" s="219" t="s">
        <v>23</v>
      </c>
      <c r="F179" s="220" t="s">
        <v>282</v>
      </c>
      <c r="G179" s="218"/>
      <c r="H179" s="221">
        <v>1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145</v>
      </c>
      <c r="AU179" s="227" t="s">
        <v>159</v>
      </c>
      <c r="AV179" s="12" t="s">
        <v>83</v>
      </c>
      <c r="AW179" s="12" t="s">
        <v>37</v>
      </c>
      <c r="AX179" s="12" t="s">
        <v>73</v>
      </c>
      <c r="AY179" s="227" t="s">
        <v>135</v>
      </c>
    </row>
    <row r="180" spans="2:51" s="12" customFormat="1" ht="13.5">
      <c r="B180" s="217"/>
      <c r="C180" s="218"/>
      <c r="D180" s="207" t="s">
        <v>145</v>
      </c>
      <c r="E180" s="219" t="s">
        <v>23</v>
      </c>
      <c r="F180" s="220" t="s">
        <v>283</v>
      </c>
      <c r="G180" s="218"/>
      <c r="H180" s="221">
        <v>1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145</v>
      </c>
      <c r="AU180" s="227" t="s">
        <v>159</v>
      </c>
      <c r="AV180" s="12" t="s">
        <v>83</v>
      </c>
      <c r="AW180" s="12" t="s">
        <v>37</v>
      </c>
      <c r="AX180" s="12" t="s">
        <v>73</v>
      </c>
      <c r="AY180" s="227" t="s">
        <v>135</v>
      </c>
    </row>
    <row r="181" spans="2:51" s="12" customFormat="1" ht="13.5">
      <c r="B181" s="217"/>
      <c r="C181" s="218"/>
      <c r="D181" s="207" t="s">
        <v>145</v>
      </c>
      <c r="E181" s="219" t="s">
        <v>23</v>
      </c>
      <c r="F181" s="220" t="s">
        <v>284</v>
      </c>
      <c r="G181" s="218"/>
      <c r="H181" s="221">
        <v>1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145</v>
      </c>
      <c r="AU181" s="227" t="s">
        <v>159</v>
      </c>
      <c r="AV181" s="12" t="s">
        <v>83</v>
      </c>
      <c r="AW181" s="12" t="s">
        <v>37</v>
      </c>
      <c r="AX181" s="12" t="s">
        <v>73</v>
      </c>
      <c r="AY181" s="227" t="s">
        <v>135</v>
      </c>
    </row>
    <row r="182" spans="2:51" s="12" customFormat="1" ht="13.5">
      <c r="B182" s="217"/>
      <c r="C182" s="218"/>
      <c r="D182" s="207" t="s">
        <v>145</v>
      </c>
      <c r="E182" s="219" t="s">
        <v>23</v>
      </c>
      <c r="F182" s="220" t="s">
        <v>285</v>
      </c>
      <c r="G182" s="218"/>
      <c r="H182" s="221">
        <v>1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145</v>
      </c>
      <c r="AU182" s="227" t="s">
        <v>159</v>
      </c>
      <c r="AV182" s="12" t="s">
        <v>83</v>
      </c>
      <c r="AW182" s="12" t="s">
        <v>37</v>
      </c>
      <c r="AX182" s="12" t="s">
        <v>73</v>
      </c>
      <c r="AY182" s="227" t="s">
        <v>135</v>
      </c>
    </row>
    <row r="183" spans="2:51" s="12" customFormat="1" ht="13.5">
      <c r="B183" s="217"/>
      <c r="C183" s="218"/>
      <c r="D183" s="207" t="s">
        <v>145</v>
      </c>
      <c r="E183" s="219" t="s">
        <v>23</v>
      </c>
      <c r="F183" s="220" t="s">
        <v>286</v>
      </c>
      <c r="G183" s="218"/>
      <c r="H183" s="221">
        <v>1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145</v>
      </c>
      <c r="AU183" s="227" t="s">
        <v>159</v>
      </c>
      <c r="AV183" s="12" t="s">
        <v>83</v>
      </c>
      <c r="AW183" s="12" t="s">
        <v>37</v>
      </c>
      <c r="AX183" s="12" t="s">
        <v>73</v>
      </c>
      <c r="AY183" s="227" t="s">
        <v>135</v>
      </c>
    </row>
    <row r="184" spans="2:51" s="12" customFormat="1" ht="13.5">
      <c r="B184" s="217"/>
      <c r="C184" s="218"/>
      <c r="D184" s="207" t="s">
        <v>145</v>
      </c>
      <c r="E184" s="219" t="s">
        <v>23</v>
      </c>
      <c r="F184" s="220" t="s">
        <v>287</v>
      </c>
      <c r="G184" s="218"/>
      <c r="H184" s="221">
        <v>1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145</v>
      </c>
      <c r="AU184" s="227" t="s">
        <v>159</v>
      </c>
      <c r="AV184" s="12" t="s">
        <v>83</v>
      </c>
      <c r="AW184" s="12" t="s">
        <v>37</v>
      </c>
      <c r="AX184" s="12" t="s">
        <v>73</v>
      </c>
      <c r="AY184" s="227" t="s">
        <v>135</v>
      </c>
    </row>
    <row r="185" spans="2:51" s="12" customFormat="1" ht="13.5">
      <c r="B185" s="217"/>
      <c r="C185" s="218"/>
      <c r="D185" s="207" t="s">
        <v>145</v>
      </c>
      <c r="E185" s="219" t="s">
        <v>23</v>
      </c>
      <c r="F185" s="220" t="s">
        <v>288</v>
      </c>
      <c r="G185" s="218"/>
      <c r="H185" s="221">
        <v>1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145</v>
      </c>
      <c r="AU185" s="227" t="s">
        <v>159</v>
      </c>
      <c r="AV185" s="12" t="s">
        <v>83</v>
      </c>
      <c r="AW185" s="12" t="s">
        <v>37</v>
      </c>
      <c r="AX185" s="12" t="s">
        <v>73</v>
      </c>
      <c r="AY185" s="227" t="s">
        <v>135</v>
      </c>
    </row>
    <row r="186" spans="2:51" s="12" customFormat="1" ht="13.5">
      <c r="B186" s="217"/>
      <c r="C186" s="218"/>
      <c r="D186" s="207" t="s">
        <v>145</v>
      </c>
      <c r="E186" s="219" t="s">
        <v>23</v>
      </c>
      <c r="F186" s="220" t="s">
        <v>289</v>
      </c>
      <c r="G186" s="218"/>
      <c r="H186" s="221">
        <v>1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145</v>
      </c>
      <c r="AU186" s="227" t="s">
        <v>159</v>
      </c>
      <c r="AV186" s="12" t="s">
        <v>83</v>
      </c>
      <c r="AW186" s="12" t="s">
        <v>37</v>
      </c>
      <c r="AX186" s="12" t="s">
        <v>73</v>
      </c>
      <c r="AY186" s="227" t="s">
        <v>135</v>
      </c>
    </row>
    <row r="187" spans="2:51" s="12" customFormat="1" ht="13.5">
      <c r="B187" s="217"/>
      <c r="C187" s="218"/>
      <c r="D187" s="207" t="s">
        <v>145</v>
      </c>
      <c r="E187" s="219" t="s">
        <v>23</v>
      </c>
      <c r="F187" s="220" t="s">
        <v>290</v>
      </c>
      <c r="G187" s="218"/>
      <c r="H187" s="221">
        <v>1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145</v>
      </c>
      <c r="AU187" s="227" t="s">
        <v>159</v>
      </c>
      <c r="AV187" s="12" t="s">
        <v>83</v>
      </c>
      <c r="AW187" s="12" t="s">
        <v>37</v>
      </c>
      <c r="AX187" s="12" t="s">
        <v>73</v>
      </c>
      <c r="AY187" s="227" t="s">
        <v>135</v>
      </c>
    </row>
    <row r="188" spans="2:51" s="12" customFormat="1" ht="13.5">
      <c r="B188" s="217"/>
      <c r="C188" s="218"/>
      <c r="D188" s="207" t="s">
        <v>145</v>
      </c>
      <c r="E188" s="219" t="s">
        <v>23</v>
      </c>
      <c r="F188" s="220" t="s">
        <v>291</v>
      </c>
      <c r="G188" s="218"/>
      <c r="H188" s="221">
        <v>1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145</v>
      </c>
      <c r="AU188" s="227" t="s">
        <v>159</v>
      </c>
      <c r="AV188" s="12" t="s">
        <v>83</v>
      </c>
      <c r="AW188" s="12" t="s">
        <v>37</v>
      </c>
      <c r="AX188" s="12" t="s">
        <v>73</v>
      </c>
      <c r="AY188" s="227" t="s">
        <v>135</v>
      </c>
    </row>
    <row r="189" spans="2:51" s="12" customFormat="1" ht="13.5">
      <c r="B189" s="217"/>
      <c r="C189" s="218"/>
      <c r="D189" s="207" t="s">
        <v>145</v>
      </c>
      <c r="E189" s="219" t="s">
        <v>23</v>
      </c>
      <c r="F189" s="220" t="s">
        <v>292</v>
      </c>
      <c r="G189" s="218"/>
      <c r="H189" s="221">
        <v>1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145</v>
      </c>
      <c r="AU189" s="227" t="s">
        <v>159</v>
      </c>
      <c r="AV189" s="12" t="s">
        <v>83</v>
      </c>
      <c r="AW189" s="12" t="s">
        <v>37</v>
      </c>
      <c r="AX189" s="12" t="s">
        <v>73</v>
      </c>
      <c r="AY189" s="227" t="s">
        <v>135</v>
      </c>
    </row>
    <row r="190" spans="2:51" s="13" customFormat="1" ht="13.5">
      <c r="B190" s="228"/>
      <c r="C190" s="229"/>
      <c r="D190" s="207" t="s">
        <v>145</v>
      </c>
      <c r="E190" s="240" t="s">
        <v>23</v>
      </c>
      <c r="F190" s="241" t="s">
        <v>151</v>
      </c>
      <c r="G190" s="229"/>
      <c r="H190" s="242">
        <v>17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145</v>
      </c>
      <c r="AU190" s="239" t="s">
        <v>159</v>
      </c>
      <c r="AV190" s="13" t="s">
        <v>143</v>
      </c>
      <c r="AW190" s="13" t="s">
        <v>37</v>
      </c>
      <c r="AX190" s="13" t="s">
        <v>78</v>
      </c>
      <c r="AY190" s="239" t="s">
        <v>135</v>
      </c>
    </row>
    <row r="191" spans="2:51" s="12" customFormat="1" ht="13.5">
      <c r="B191" s="217"/>
      <c r="C191" s="218"/>
      <c r="D191" s="230" t="s">
        <v>145</v>
      </c>
      <c r="E191" s="218"/>
      <c r="F191" s="243" t="s">
        <v>293</v>
      </c>
      <c r="G191" s="218"/>
      <c r="H191" s="244">
        <v>68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145</v>
      </c>
      <c r="AU191" s="227" t="s">
        <v>159</v>
      </c>
      <c r="AV191" s="12" t="s">
        <v>83</v>
      </c>
      <c r="AW191" s="12" t="s">
        <v>6</v>
      </c>
      <c r="AX191" s="12" t="s">
        <v>78</v>
      </c>
      <c r="AY191" s="227" t="s">
        <v>135</v>
      </c>
    </row>
    <row r="192" spans="2:65" s="1" customFormat="1" ht="44.25" customHeight="1">
      <c r="B192" s="42"/>
      <c r="C192" s="193" t="s">
        <v>294</v>
      </c>
      <c r="D192" s="193" t="s">
        <v>138</v>
      </c>
      <c r="E192" s="194" t="s">
        <v>295</v>
      </c>
      <c r="F192" s="195" t="s">
        <v>296</v>
      </c>
      <c r="G192" s="196" t="s">
        <v>141</v>
      </c>
      <c r="H192" s="197">
        <v>17</v>
      </c>
      <c r="I192" s="198"/>
      <c r="J192" s="199">
        <f>ROUND(I192*H192,2)</f>
        <v>0</v>
      </c>
      <c r="K192" s="195" t="s">
        <v>23</v>
      </c>
      <c r="L192" s="62"/>
      <c r="M192" s="200" t="s">
        <v>23</v>
      </c>
      <c r="N192" s="201" t="s">
        <v>44</v>
      </c>
      <c r="O192" s="43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AR192" s="24" t="s">
        <v>236</v>
      </c>
      <c r="AT192" s="24" t="s">
        <v>138</v>
      </c>
      <c r="AU192" s="24" t="s">
        <v>159</v>
      </c>
      <c r="AY192" s="24" t="s">
        <v>135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4" t="s">
        <v>78</v>
      </c>
      <c r="BK192" s="204">
        <f>ROUND(I192*H192,2)</f>
        <v>0</v>
      </c>
      <c r="BL192" s="24" t="s">
        <v>236</v>
      </c>
      <c r="BM192" s="24" t="s">
        <v>297</v>
      </c>
    </row>
    <row r="193" spans="2:65" s="1" customFormat="1" ht="22.5" customHeight="1">
      <c r="B193" s="42"/>
      <c r="C193" s="193" t="s">
        <v>298</v>
      </c>
      <c r="D193" s="193" t="s">
        <v>138</v>
      </c>
      <c r="E193" s="194" t="s">
        <v>262</v>
      </c>
      <c r="F193" s="195" t="s">
        <v>263</v>
      </c>
      <c r="G193" s="196" t="s">
        <v>141</v>
      </c>
      <c r="H193" s="197">
        <v>51</v>
      </c>
      <c r="I193" s="198"/>
      <c r="J193" s="199">
        <f>ROUND(I193*H193,2)</f>
        <v>0</v>
      </c>
      <c r="K193" s="195" t="s">
        <v>23</v>
      </c>
      <c r="L193" s="62"/>
      <c r="M193" s="200" t="s">
        <v>23</v>
      </c>
      <c r="N193" s="201" t="s">
        <v>44</v>
      </c>
      <c r="O193" s="43"/>
      <c r="P193" s="202">
        <f>O193*H193</f>
        <v>0</v>
      </c>
      <c r="Q193" s="202">
        <v>1E-05</v>
      </c>
      <c r="R193" s="202">
        <f>Q193*H193</f>
        <v>0.00051</v>
      </c>
      <c r="S193" s="202">
        <v>0.00075</v>
      </c>
      <c r="T193" s="203">
        <f>S193*H193</f>
        <v>0.03825</v>
      </c>
      <c r="AR193" s="24" t="s">
        <v>236</v>
      </c>
      <c r="AT193" s="24" t="s">
        <v>138</v>
      </c>
      <c r="AU193" s="24" t="s">
        <v>159</v>
      </c>
      <c r="AY193" s="24" t="s">
        <v>135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24" t="s">
        <v>78</v>
      </c>
      <c r="BK193" s="204">
        <f>ROUND(I193*H193,2)</f>
        <v>0</v>
      </c>
      <c r="BL193" s="24" t="s">
        <v>236</v>
      </c>
      <c r="BM193" s="24" t="s">
        <v>299</v>
      </c>
    </row>
    <row r="194" spans="2:51" s="12" customFormat="1" ht="13.5">
      <c r="B194" s="217"/>
      <c r="C194" s="218"/>
      <c r="D194" s="230" t="s">
        <v>145</v>
      </c>
      <c r="E194" s="246" t="s">
        <v>23</v>
      </c>
      <c r="F194" s="243" t="s">
        <v>300</v>
      </c>
      <c r="G194" s="218"/>
      <c r="H194" s="244">
        <v>51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145</v>
      </c>
      <c r="AU194" s="227" t="s">
        <v>159</v>
      </c>
      <c r="AV194" s="12" t="s">
        <v>83</v>
      </c>
      <c r="AW194" s="12" t="s">
        <v>37</v>
      </c>
      <c r="AX194" s="12" t="s">
        <v>78</v>
      </c>
      <c r="AY194" s="227" t="s">
        <v>135</v>
      </c>
    </row>
    <row r="195" spans="2:65" s="1" customFormat="1" ht="22.5" customHeight="1">
      <c r="B195" s="42"/>
      <c r="C195" s="193" t="s">
        <v>301</v>
      </c>
      <c r="D195" s="193" t="s">
        <v>138</v>
      </c>
      <c r="E195" s="194" t="s">
        <v>302</v>
      </c>
      <c r="F195" s="195" t="s">
        <v>303</v>
      </c>
      <c r="G195" s="196" t="s">
        <v>141</v>
      </c>
      <c r="H195" s="197">
        <v>68</v>
      </c>
      <c r="I195" s="198"/>
      <c r="J195" s="199">
        <f>ROUND(I195*H195,2)</f>
        <v>0</v>
      </c>
      <c r="K195" s="195" t="s">
        <v>23</v>
      </c>
      <c r="L195" s="62"/>
      <c r="M195" s="200" t="s">
        <v>23</v>
      </c>
      <c r="N195" s="201" t="s">
        <v>44</v>
      </c>
      <c r="O195" s="43"/>
      <c r="P195" s="202">
        <f>O195*H195</f>
        <v>0</v>
      </c>
      <c r="Q195" s="202">
        <v>0.0006</v>
      </c>
      <c r="R195" s="202">
        <f>Q195*H195</f>
        <v>0.040799999999999996</v>
      </c>
      <c r="S195" s="202">
        <v>0</v>
      </c>
      <c r="T195" s="203">
        <f>S195*H195</f>
        <v>0</v>
      </c>
      <c r="AR195" s="24" t="s">
        <v>236</v>
      </c>
      <c r="AT195" s="24" t="s">
        <v>138</v>
      </c>
      <c r="AU195" s="24" t="s">
        <v>159</v>
      </c>
      <c r="AY195" s="24" t="s">
        <v>135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24" t="s">
        <v>78</v>
      </c>
      <c r="BK195" s="204">
        <f>ROUND(I195*H195,2)</f>
        <v>0</v>
      </c>
      <c r="BL195" s="24" t="s">
        <v>236</v>
      </c>
      <c r="BM195" s="24" t="s">
        <v>304</v>
      </c>
    </row>
    <row r="196" spans="2:51" s="12" customFormat="1" ht="13.5">
      <c r="B196" s="217"/>
      <c r="C196" s="218"/>
      <c r="D196" s="230" t="s">
        <v>145</v>
      </c>
      <c r="E196" s="246" t="s">
        <v>23</v>
      </c>
      <c r="F196" s="243" t="s">
        <v>305</v>
      </c>
      <c r="G196" s="218"/>
      <c r="H196" s="244">
        <v>68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145</v>
      </c>
      <c r="AU196" s="227" t="s">
        <v>159</v>
      </c>
      <c r="AV196" s="12" t="s">
        <v>83</v>
      </c>
      <c r="AW196" s="12" t="s">
        <v>37</v>
      </c>
      <c r="AX196" s="12" t="s">
        <v>78</v>
      </c>
      <c r="AY196" s="227" t="s">
        <v>135</v>
      </c>
    </row>
    <row r="197" spans="2:65" s="1" customFormat="1" ht="22.5" customHeight="1">
      <c r="B197" s="42"/>
      <c r="C197" s="193" t="s">
        <v>306</v>
      </c>
      <c r="D197" s="193" t="s">
        <v>138</v>
      </c>
      <c r="E197" s="194" t="s">
        <v>307</v>
      </c>
      <c r="F197" s="195" t="s">
        <v>308</v>
      </c>
      <c r="G197" s="196" t="s">
        <v>162</v>
      </c>
      <c r="H197" s="197">
        <v>51</v>
      </c>
      <c r="I197" s="198"/>
      <c r="J197" s="199">
        <f>ROUND(I197*H197,2)</f>
        <v>0</v>
      </c>
      <c r="K197" s="195" t="s">
        <v>23</v>
      </c>
      <c r="L197" s="62"/>
      <c r="M197" s="200" t="s">
        <v>23</v>
      </c>
      <c r="N197" s="201" t="s">
        <v>44</v>
      </c>
      <c r="O197" s="43"/>
      <c r="P197" s="202">
        <f>O197*H197</f>
        <v>0</v>
      </c>
      <c r="Q197" s="202">
        <v>0.00046</v>
      </c>
      <c r="R197" s="202">
        <f>Q197*H197</f>
        <v>0.02346</v>
      </c>
      <c r="S197" s="202">
        <v>0</v>
      </c>
      <c r="T197" s="203">
        <f>S197*H197</f>
        <v>0</v>
      </c>
      <c r="AR197" s="24" t="s">
        <v>236</v>
      </c>
      <c r="AT197" s="24" t="s">
        <v>138</v>
      </c>
      <c r="AU197" s="24" t="s">
        <v>159</v>
      </c>
      <c r="AY197" s="24" t="s">
        <v>135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24" t="s">
        <v>78</v>
      </c>
      <c r="BK197" s="204">
        <f>ROUND(I197*H197,2)</f>
        <v>0</v>
      </c>
      <c r="BL197" s="24" t="s">
        <v>236</v>
      </c>
      <c r="BM197" s="24" t="s">
        <v>309</v>
      </c>
    </row>
    <row r="198" spans="2:51" s="12" customFormat="1" ht="13.5">
      <c r="B198" s="217"/>
      <c r="C198" s="218"/>
      <c r="D198" s="230" t="s">
        <v>145</v>
      </c>
      <c r="E198" s="246" t="s">
        <v>23</v>
      </c>
      <c r="F198" s="243" t="s">
        <v>310</v>
      </c>
      <c r="G198" s="218"/>
      <c r="H198" s="244">
        <v>51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145</v>
      </c>
      <c r="AU198" s="227" t="s">
        <v>159</v>
      </c>
      <c r="AV198" s="12" t="s">
        <v>83</v>
      </c>
      <c r="AW198" s="12" t="s">
        <v>37</v>
      </c>
      <c r="AX198" s="12" t="s">
        <v>78</v>
      </c>
      <c r="AY198" s="227" t="s">
        <v>135</v>
      </c>
    </row>
    <row r="199" spans="2:65" s="1" customFormat="1" ht="22.5" customHeight="1">
      <c r="B199" s="42"/>
      <c r="C199" s="193" t="s">
        <v>311</v>
      </c>
      <c r="D199" s="193" t="s">
        <v>138</v>
      </c>
      <c r="E199" s="194" t="s">
        <v>312</v>
      </c>
      <c r="F199" s="195" t="s">
        <v>313</v>
      </c>
      <c r="G199" s="196" t="s">
        <v>162</v>
      </c>
      <c r="H199" s="197">
        <v>51</v>
      </c>
      <c r="I199" s="198"/>
      <c r="J199" s="199">
        <f>ROUND(I199*H199,2)</f>
        <v>0</v>
      </c>
      <c r="K199" s="195" t="s">
        <v>23</v>
      </c>
      <c r="L199" s="62"/>
      <c r="M199" s="200" t="s">
        <v>23</v>
      </c>
      <c r="N199" s="201" t="s">
        <v>44</v>
      </c>
      <c r="O199" s="43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AR199" s="24" t="s">
        <v>236</v>
      </c>
      <c r="AT199" s="24" t="s">
        <v>138</v>
      </c>
      <c r="AU199" s="24" t="s">
        <v>159</v>
      </c>
      <c r="AY199" s="24" t="s">
        <v>135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24" t="s">
        <v>78</v>
      </c>
      <c r="BK199" s="204">
        <f>ROUND(I199*H199,2)</f>
        <v>0</v>
      </c>
      <c r="BL199" s="24" t="s">
        <v>236</v>
      </c>
      <c r="BM199" s="24" t="s">
        <v>314</v>
      </c>
    </row>
    <row r="200" spans="2:51" s="12" customFormat="1" ht="13.5">
      <c r="B200" s="217"/>
      <c r="C200" s="218"/>
      <c r="D200" s="207" t="s">
        <v>145</v>
      </c>
      <c r="E200" s="219" t="s">
        <v>23</v>
      </c>
      <c r="F200" s="220" t="s">
        <v>310</v>
      </c>
      <c r="G200" s="218"/>
      <c r="H200" s="221">
        <v>51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145</v>
      </c>
      <c r="AU200" s="227" t="s">
        <v>159</v>
      </c>
      <c r="AV200" s="12" t="s">
        <v>83</v>
      </c>
      <c r="AW200" s="12" t="s">
        <v>37</v>
      </c>
      <c r="AX200" s="12" t="s">
        <v>78</v>
      </c>
      <c r="AY200" s="227" t="s">
        <v>135</v>
      </c>
    </row>
    <row r="201" spans="2:63" s="10" customFormat="1" ht="22.35" customHeight="1">
      <c r="B201" s="176"/>
      <c r="C201" s="177"/>
      <c r="D201" s="190" t="s">
        <v>72</v>
      </c>
      <c r="E201" s="191" t="s">
        <v>315</v>
      </c>
      <c r="F201" s="191" t="s">
        <v>316</v>
      </c>
      <c r="G201" s="177"/>
      <c r="H201" s="177"/>
      <c r="I201" s="180"/>
      <c r="J201" s="192">
        <f>BK201</f>
        <v>0</v>
      </c>
      <c r="K201" s="177"/>
      <c r="L201" s="182"/>
      <c r="M201" s="183"/>
      <c r="N201" s="184"/>
      <c r="O201" s="184"/>
      <c r="P201" s="185">
        <f>SUM(P202:P204)</f>
        <v>0</v>
      </c>
      <c r="Q201" s="184"/>
      <c r="R201" s="185">
        <f>SUM(R202:R204)</f>
        <v>0</v>
      </c>
      <c r="S201" s="184"/>
      <c r="T201" s="186">
        <f>SUM(T202:T204)</f>
        <v>0</v>
      </c>
      <c r="AR201" s="187" t="s">
        <v>83</v>
      </c>
      <c r="AT201" s="188" t="s">
        <v>72</v>
      </c>
      <c r="AU201" s="188" t="s">
        <v>83</v>
      </c>
      <c r="AY201" s="187" t="s">
        <v>135</v>
      </c>
      <c r="BK201" s="189">
        <f>SUM(BK202:BK204)</f>
        <v>0</v>
      </c>
    </row>
    <row r="202" spans="2:65" s="1" customFormat="1" ht="22.5" customHeight="1">
      <c r="B202" s="42"/>
      <c r="C202" s="193" t="s">
        <v>317</v>
      </c>
      <c r="D202" s="193" t="s">
        <v>138</v>
      </c>
      <c r="E202" s="194" t="s">
        <v>318</v>
      </c>
      <c r="F202" s="195" t="s">
        <v>319</v>
      </c>
      <c r="G202" s="196" t="s">
        <v>187</v>
      </c>
      <c r="H202" s="197">
        <v>1</v>
      </c>
      <c r="I202" s="198"/>
      <c r="J202" s="199">
        <f>ROUND(I202*H202,2)</f>
        <v>0</v>
      </c>
      <c r="K202" s="195" t="s">
        <v>23</v>
      </c>
      <c r="L202" s="62"/>
      <c r="M202" s="200" t="s">
        <v>23</v>
      </c>
      <c r="N202" s="201" t="s">
        <v>44</v>
      </c>
      <c r="O202" s="43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4" t="s">
        <v>236</v>
      </c>
      <c r="AT202" s="24" t="s">
        <v>138</v>
      </c>
      <c r="AU202" s="24" t="s">
        <v>159</v>
      </c>
      <c r="AY202" s="24" t="s">
        <v>135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4" t="s">
        <v>78</v>
      </c>
      <c r="BK202" s="204">
        <f>ROUND(I202*H202,2)</f>
        <v>0</v>
      </c>
      <c r="BL202" s="24" t="s">
        <v>236</v>
      </c>
      <c r="BM202" s="24" t="s">
        <v>320</v>
      </c>
    </row>
    <row r="203" spans="2:65" s="1" customFormat="1" ht="22.5" customHeight="1">
      <c r="B203" s="42"/>
      <c r="C203" s="193" t="s">
        <v>321</v>
      </c>
      <c r="D203" s="193" t="s">
        <v>138</v>
      </c>
      <c r="E203" s="194" t="s">
        <v>322</v>
      </c>
      <c r="F203" s="195" t="s">
        <v>323</v>
      </c>
      <c r="G203" s="196" t="s">
        <v>187</v>
      </c>
      <c r="H203" s="197">
        <v>1</v>
      </c>
      <c r="I203" s="198"/>
      <c r="J203" s="199">
        <f>ROUND(I203*H203,2)</f>
        <v>0</v>
      </c>
      <c r="K203" s="195" t="s">
        <v>23</v>
      </c>
      <c r="L203" s="62"/>
      <c r="M203" s="200" t="s">
        <v>23</v>
      </c>
      <c r="N203" s="201" t="s">
        <v>44</v>
      </c>
      <c r="O203" s="43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AR203" s="24" t="s">
        <v>236</v>
      </c>
      <c r="AT203" s="24" t="s">
        <v>138</v>
      </c>
      <c r="AU203" s="24" t="s">
        <v>159</v>
      </c>
      <c r="AY203" s="24" t="s">
        <v>135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4" t="s">
        <v>78</v>
      </c>
      <c r="BK203" s="204">
        <f>ROUND(I203*H203,2)</f>
        <v>0</v>
      </c>
      <c r="BL203" s="24" t="s">
        <v>236</v>
      </c>
      <c r="BM203" s="24" t="s">
        <v>324</v>
      </c>
    </row>
    <row r="204" spans="2:65" s="1" customFormat="1" ht="22.5" customHeight="1">
      <c r="B204" s="42"/>
      <c r="C204" s="193" t="s">
        <v>325</v>
      </c>
      <c r="D204" s="193" t="s">
        <v>138</v>
      </c>
      <c r="E204" s="194" t="s">
        <v>326</v>
      </c>
      <c r="F204" s="195" t="s">
        <v>327</v>
      </c>
      <c r="G204" s="196" t="s">
        <v>187</v>
      </c>
      <c r="H204" s="197">
        <v>1</v>
      </c>
      <c r="I204" s="198"/>
      <c r="J204" s="199">
        <f>ROUND(I204*H204,2)</f>
        <v>0</v>
      </c>
      <c r="K204" s="195" t="s">
        <v>23</v>
      </c>
      <c r="L204" s="62"/>
      <c r="M204" s="200" t="s">
        <v>23</v>
      </c>
      <c r="N204" s="201" t="s">
        <v>44</v>
      </c>
      <c r="O204" s="43"/>
      <c r="P204" s="202">
        <f>O204*H204</f>
        <v>0</v>
      </c>
      <c r="Q204" s="202">
        <v>0</v>
      </c>
      <c r="R204" s="202">
        <f>Q204*H204</f>
        <v>0</v>
      </c>
      <c r="S204" s="202">
        <v>0</v>
      </c>
      <c r="T204" s="203">
        <f>S204*H204</f>
        <v>0</v>
      </c>
      <c r="AR204" s="24" t="s">
        <v>236</v>
      </c>
      <c r="AT204" s="24" t="s">
        <v>138</v>
      </c>
      <c r="AU204" s="24" t="s">
        <v>159</v>
      </c>
      <c r="AY204" s="24" t="s">
        <v>135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4" t="s">
        <v>78</v>
      </c>
      <c r="BK204" s="204">
        <f>ROUND(I204*H204,2)</f>
        <v>0</v>
      </c>
      <c r="BL204" s="24" t="s">
        <v>236</v>
      </c>
      <c r="BM204" s="24" t="s">
        <v>328</v>
      </c>
    </row>
    <row r="205" spans="2:63" s="10" customFormat="1" ht="29.85" customHeight="1">
      <c r="B205" s="176"/>
      <c r="C205" s="177"/>
      <c r="D205" s="190" t="s">
        <v>72</v>
      </c>
      <c r="E205" s="191" t="s">
        <v>329</v>
      </c>
      <c r="F205" s="191" t="s">
        <v>330</v>
      </c>
      <c r="G205" s="177"/>
      <c r="H205" s="177"/>
      <c r="I205" s="180"/>
      <c r="J205" s="192">
        <f>BK205</f>
        <v>0</v>
      </c>
      <c r="K205" s="177"/>
      <c r="L205" s="182"/>
      <c r="M205" s="183"/>
      <c r="N205" s="184"/>
      <c r="O205" s="184"/>
      <c r="P205" s="185">
        <f>SUM(P206:P221)</f>
        <v>0</v>
      </c>
      <c r="Q205" s="184"/>
      <c r="R205" s="185">
        <f>SUM(R206:R221)</f>
        <v>0.0151</v>
      </c>
      <c r="S205" s="184"/>
      <c r="T205" s="186">
        <f>SUM(T206:T221)</f>
        <v>0</v>
      </c>
      <c r="AR205" s="187" t="s">
        <v>83</v>
      </c>
      <c r="AT205" s="188" t="s">
        <v>72</v>
      </c>
      <c r="AU205" s="188" t="s">
        <v>78</v>
      </c>
      <c r="AY205" s="187" t="s">
        <v>135</v>
      </c>
      <c r="BK205" s="189">
        <f>SUM(BK206:BK221)</f>
        <v>0</v>
      </c>
    </row>
    <row r="206" spans="2:65" s="1" customFormat="1" ht="22.5" customHeight="1">
      <c r="B206" s="42"/>
      <c r="C206" s="193" t="s">
        <v>331</v>
      </c>
      <c r="D206" s="193" t="s">
        <v>138</v>
      </c>
      <c r="E206" s="194" t="s">
        <v>332</v>
      </c>
      <c r="F206" s="195" t="s">
        <v>333</v>
      </c>
      <c r="G206" s="196" t="s">
        <v>162</v>
      </c>
      <c r="H206" s="197">
        <v>70</v>
      </c>
      <c r="I206" s="198"/>
      <c r="J206" s="199">
        <f>ROUND(I206*H206,2)</f>
        <v>0</v>
      </c>
      <c r="K206" s="195" t="s">
        <v>142</v>
      </c>
      <c r="L206" s="62"/>
      <c r="M206" s="200" t="s">
        <v>23</v>
      </c>
      <c r="N206" s="201" t="s">
        <v>44</v>
      </c>
      <c r="O206" s="43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AR206" s="24" t="s">
        <v>236</v>
      </c>
      <c r="AT206" s="24" t="s">
        <v>138</v>
      </c>
      <c r="AU206" s="24" t="s">
        <v>83</v>
      </c>
      <c r="AY206" s="24" t="s">
        <v>135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78</v>
      </c>
      <c r="BK206" s="204">
        <f>ROUND(I206*H206,2)</f>
        <v>0</v>
      </c>
      <c r="BL206" s="24" t="s">
        <v>236</v>
      </c>
      <c r="BM206" s="24" t="s">
        <v>334</v>
      </c>
    </row>
    <row r="207" spans="2:65" s="1" customFormat="1" ht="22.5" customHeight="1">
      <c r="B207" s="42"/>
      <c r="C207" s="247" t="s">
        <v>335</v>
      </c>
      <c r="D207" s="247" t="s">
        <v>336</v>
      </c>
      <c r="E207" s="248" t="s">
        <v>337</v>
      </c>
      <c r="F207" s="249" t="s">
        <v>338</v>
      </c>
      <c r="G207" s="250" t="s">
        <v>162</v>
      </c>
      <c r="H207" s="251">
        <v>70</v>
      </c>
      <c r="I207" s="252"/>
      <c r="J207" s="253">
        <f>ROUND(I207*H207,2)</f>
        <v>0</v>
      </c>
      <c r="K207" s="249" t="s">
        <v>142</v>
      </c>
      <c r="L207" s="254"/>
      <c r="M207" s="255" t="s">
        <v>23</v>
      </c>
      <c r="N207" s="256" t="s">
        <v>44</v>
      </c>
      <c r="O207" s="43"/>
      <c r="P207" s="202">
        <f>O207*H207</f>
        <v>0</v>
      </c>
      <c r="Q207" s="202">
        <v>0.00017</v>
      </c>
      <c r="R207" s="202">
        <f>Q207*H207</f>
        <v>0.0119</v>
      </c>
      <c r="S207" s="202">
        <v>0</v>
      </c>
      <c r="T207" s="203">
        <f>S207*H207</f>
        <v>0</v>
      </c>
      <c r="AR207" s="24" t="s">
        <v>331</v>
      </c>
      <c r="AT207" s="24" t="s">
        <v>336</v>
      </c>
      <c r="AU207" s="24" t="s">
        <v>83</v>
      </c>
      <c r="AY207" s="24" t="s">
        <v>135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4" t="s">
        <v>78</v>
      </c>
      <c r="BK207" s="204">
        <f>ROUND(I207*H207,2)</f>
        <v>0</v>
      </c>
      <c r="BL207" s="24" t="s">
        <v>236</v>
      </c>
      <c r="BM207" s="24" t="s">
        <v>339</v>
      </c>
    </row>
    <row r="208" spans="2:47" s="1" customFormat="1" ht="27">
      <c r="B208" s="42"/>
      <c r="C208" s="64"/>
      <c r="D208" s="230" t="s">
        <v>340</v>
      </c>
      <c r="E208" s="64"/>
      <c r="F208" s="257" t="s">
        <v>341</v>
      </c>
      <c r="G208" s="64"/>
      <c r="H208" s="64"/>
      <c r="I208" s="163"/>
      <c r="J208" s="64"/>
      <c r="K208" s="64"/>
      <c r="L208" s="62"/>
      <c r="M208" s="258"/>
      <c r="N208" s="43"/>
      <c r="O208" s="43"/>
      <c r="P208" s="43"/>
      <c r="Q208" s="43"/>
      <c r="R208" s="43"/>
      <c r="S208" s="43"/>
      <c r="T208" s="79"/>
      <c r="AT208" s="24" t="s">
        <v>340</v>
      </c>
      <c r="AU208" s="24" t="s">
        <v>83</v>
      </c>
    </row>
    <row r="209" spans="2:65" s="1" customFormat="1" ht="22.5" customHeight="1">
      <c r="B209" s="42"/>
      <c r="C209" s="193" t="s">
        <v>342</v>
      </c>
      <c r="D209" s="193" t="s">
        <v>138</v>
      </c>
      <c r="E209" s="194" t="s">
        <v>343</v>
      </c>
      <c r="F209" s="195" t="s">
        <v>344</v>
      </c>
      <c r="G209" s="196" t="s">
        <v>141</v>
      </c>
      <c r="H209" s="197">
        <v>10</v>
      </c>
      <c r="I209" s="198"/>
      <c r="J209" s="199">
        <f aca="true" t="shared" si="0" ref="J209:J221">ROUND(I209*H209,2)</f>
        <v>0</v>
      </c>
      <c r="K209" s="195" t="s">
        <v>142</v>
      </c>
      <c r="L209" s="62"/>
      <c r="M209" s="200" t="s">
        <v>23</v>
      </c>
      <c r="N209" s="201" t="s">
        <v>44</v>
      </c>
      <c r="O209" s="43"/>
      <c r="P209" s="202">
        <f aca="true" t="shared" si="1" ref="P209:P221">O209*H209</f>
        <v>0</v>
      </c>
      <c r="Q209" s="202">
        <v>0</v>
      </c>
      <c r="R209" s="202">
        <f aca="true" t="shared" si="2" ref="R209:R221">Q209*H209</f>
        <v>0</v>
      </c>
      <c r="S209" s="202">
        <v>0</v>
      </c>
      <c r="T209" s="203">
        <f aca="true" t="shared" si="3" ref="T209:T221">S209*H209</f>
        <v>0</v>
      </c>
      <c r="AR209" s="24" t="s">
        <v>236</v>
      </c>
      <c r="AT209" s="24" t="s">
        <v>138</v>
      </c>
      <c r="AU209" s="24" t="s">
        <v>83</v>
      </c>
      <c r="AY209" s="24" t="s">
        <v>135</v>
      </c>
      <c r="BE209" s="204">
        <f aca="true" t="shared" si="4" ref="BE209:BE221">IF(N209="základní",J209,0)</f>
        <v>0</v>
      </c>
      <c r="BF209" s="204">
        <f aca="true" t="shared" si="5" ref="BF209:BF221">IF(N209="snížená",J209,0)</f>
        <v>0</v>
      </c>
      <c r="BG209" s="204">
        <f aca="true" t="shared" si="6" ref="BG209:BG221">IF(N209="zákl. přenesená",J209,0)</f>
        <v>0</v>
      </c>
      <c r="BH209" s="204">
        <f aca="true" t="shared" si="7" ref="BH209:BH221">IF(N209="sníž. přenesená",J209,0)</f>
        <v>0</v>
      </c>
      <c r="BI209" s="204">
        <f aca="true" t="shared" si="8" ref="BI209:BI221">IF(N209="nulová",J209,0)</f>
        <v>0</v>
      </c>
      <c r="BJ209" s="24" t="s">
        <v>78</v>
      </c>
      <c r="BK209" s="204">
        <f aca="true" t="shared" si="9" ref="BK209:BK221">ROUND(I209*H209,2)</f>
        <v>0</v>
      </c>
      <c r="BL209" s="24" t="s">
        <v>236</v>
      </c>
      <c r="BM209" s="24" t="s">
        <v>345</v>
      </c>
    </row>
    <row r="210" spans="2:65" s="1" customFormat="1" ht="22.5" customHeight="1">
      <c r="B210" s="42"/>
      <c r="C210" s="247" t="s">
        <v>346</v>
      </c>
      <c r="D210" s="247" t="s">
        <v>336</v>
      </c>
      <c r="E210" s="248" t="s">
        <v>347</v>
      </c>
      <c r="F210" s="249" t="s">
        <v>348</v>
      </c>
      <c r="G210" s="250" t="s">
        <v>141</v>
      </c>
      <c r="H210" s="251">
        <v>10</v>
      </c>
      <c r="I210" s="252"/>
      <c r="J210" s="253">
        <f t="shared" si="0"/>
        <v>0</v>
      </c>
      <c r="K210" s="249" t="s">
        <v>23</v>
      </c>
      <c r="L210" s="254"/>
      <c r="M210" s="255" t="s">
        <v>23</v>
      </c>
      <c r="N210" s="256" t="s">
        <v>44</v>
      </c>
      <c r="O210" s="43"/>
      <c r="P210" s="202">
        <f t="shared" si="1"/>
        <v>0</v>
      </c>
      <c r="Q210" s="202">
        <v>5E-05</v>
      </c>
      <c r="R210" s="202">
        <f t="shared" si="2"/>
        <v>0.0005</v>
      </c>
      <c r="S210" s="202">
        <v>0</v>
      </c>
      <c r="T210" s="203">
        <f t="shared" si="3"/>
        <v>0</v>
      </c>
      <c r="AR210" s="24" t="s">
        <v>331</v>
      </c>
      <c r="AT210" s="24" t="s">
        <v>336</v>
      </c>
      <c r="AU210" s="24" t="s">
        <v>83</v>
      </c>
      <c r="AY210" s="24" t="s">
        <v>135</v>
      </c>
      <c r="BE210" s="204">
        <f t="shared" si="4"/>
        <v>0</v>
      </c>
      <c r="BF210" s="204">
        <f t="shared" si="5"/>
        <v>0</v>
      </c>
      <c r="BG210" s="204">
        <f t="shared" si="6"/>
        <v>0</v>
      </c>
      <c r="BH210" s="204">
        <f t="shared" si="7"/>
        <v>0</v>
      </c>
      <c r="BI210" s="204">
        <f t="shared" si="8"/>
        <v>0</v>
      </c>
      <c r="BJ210" s="24" t="s">
        <v>78</v>
      </c>
      <c r="BK210" s="204">
        <f t="shared" si="9"/>
        <v>0</v>
      </c>
      <c r="BL210" s="24" t="s">
        <v>236</v>
      </c>
      <c r="BM210" s="24" t="s">
        <v>349</v>
      </c>
    </row>
    <row r="211" spans="2:65" s="1" customFormat="1" ht="22.5" customHeight="1">
      <c r="B211" s="42"/>
      <c r="C211" s="193" t="s">
        <v>350</v>
      </c>
      <c r="D211" s="193" t="s">
        <v>138</v>
      </c>
      <c r="E211" s="194" t="s">
        <v>351</v>
      </c>
      <c r="F211" s="195" t="s">
        <v>352</v>
      </c>
      <c r="G211" s="196" t="s">
        <v>141</v>
      </c>
      <c r="H211" s="197">
        <v>10</v>
      </c>
      <c r="I211" s="198"/>
      <c r="J211" s="199">
        <f t="shared" si="0"/>
        <v>0</v>
      </c>
      <c r="K211" s="195" t="s">
        <v>142</v>
      </c>
      <c r="L211" s="62"/>
      <c r="M211" s="200" t="s">
        <v>23</v>
      </c>
      <c r="N211" s="201" t="s">
        <v>44</v>
      </c>
      <c r="O211" s="43"/>
      <c r="P211" s="202">
        <f t="shared" si="1"/>
        <v>0</v>
      </c>
      <c r="Q211" s="202">
        <v>0</v>
      </c>
      <c r="R211" s="202">
        <f t="shared" si="2"/>
        <v>0</v>
      </c>
      <c r="S211" s="202">
        <v>0</v>
      </c>
      <c r="T211" s="203">
        <f t="shared" si="3"/>
        <v>0</v>
      </c>
      <c r="AR211" s="24" t="s">
        <v>236</v>
      </c>
      <c r="AT211" s="24" t="s">
        <v>138</v>
      </c>
      <c r="AU211" s="24" t="s">
        <v>83</v>
      </c>
      <c r="AY211" s="24" t="s">
        <v>135</v>
      </c>
      <c r="BE211" s="204">
        <f t="shared" si="4"/>
        <v>0</v>
      </c>
      <c r="BF211" s="204">
        <f t="shared" si="5"/>
        <v>0</v>
      </c>
      <c r="BG211" s="204">
        <f t="shared" si="6"/>
        <v>0</v>
      </c>
      <c r="BH211" s="204">
        <f t="shared" si="7"/>
        <v>0</v>
      </c>
      <c r="BI211" s="204">
        <f t="shared" si="8"/>
        <v>0</v>
      </c>
      <c r="BJ211" s="24" t="s">
        <v>78</v>
      </c>
      <c r="BK211" s="204">
        <f t="shared" si="9"/>
        <v>0</v>
      </c>
      <c r="BL211" s="24" t="s">
        <v>236</v>
      </c>
      <c r="BM211" s="24" t="s">
        <v>353</v>
      </c>
    </row>
    <row r="212" spans="2:65" s="1" customFormat="1" ht="22.5" customHeight="1">
      <c r="B212" s="42"/>
      <c r="C212" s="247" t="s">
        <v>354</v>
      </c>
      <c r="D212" s="247" t="s">
        <v>336</v>
      </c>
      <c r="E212" s="248" t="s">
        <v>355</v>
      </c>
      <c r="F212" s="249" t="s">
        <v>356</v>
      </c>
      <c r="G212" s="250" t="s">
        <v>141</v>
      </c>
      <c r="H212" s="251">
        <v>10</v>
      </c>
      <c r="I212" s="252"/>
      <c r="J212" s="253">
        <f t="shared" si="0"/>
        <v>0</v>
      </c>
      <c r="K212" s="249" t="s">
        <v>142</v>
      </c>
      <c r="L212" s="254"/>
      <c r="M212" s="255" t="s">
        <v>23</v>
      </c>
      <c r="N212" s="256" t="s">
        <v>44</v>
      </c>
      <c r="O212" s="43"/>
      <c r="P212" s="202">
        <f t="shared" si="1"/>
        <v>0</v>
      </c>
      <c r="Q212" s="202">
        <v>7E-05</v>
      </c>
      <c r="R212" s="202">
        <f t="shared" si="2"/>
        <v>0.0006999999999999999</v>
      </c>
      <c r="S212" s="202">
        <v>0</v>
      </c>
      <c r="T212" s="203">
        <f t="shared" si="3"/>
        <v>0</v>
      </c>
      <c r="AR212" s="24" t="s">
        <v>331</v>
      </c>
      <c r="AT212" s="24" t="s">
        <v>336</v>
      </c>
      <c r="AU212" s="24" t="s">
        <v>83</v>
      </c>
      <c r="AY212" s="24" t="s">
        <v>135</v>
      </c>
      <c r="BE212" s="204">
        <f t="shared" si="4"/>
        <v>0</v>
      </c>
      <c r="BF212" s="204">
        <f t="shared" si="5"/>
        <v>0</v>
      </c>
      <c r="BG212" s="204">
        <f t="shared" si="6"/>
        <v>0</v>
      </c>
      <c r="BH212" s="204">
        <f t="shared" si="7"/>
        <v>0</v>
      </c>
      <c r="BI212" s="204">
        <f t="shared" si="8"/>
        <v>0</v>
      </c>
      <c r="BJ212" s="24" t="s">
        <v>78</v>
      </c>
      <c r="BK212" s="204">
        <f t="shared" si="9"/>
        <v>0</v>
      </c>
      <c r="BL212" s="24" t="s">
        <v>236</v>
      </c>
      <c r="BM212" s="24" t="s">
        <v>357</v>
      </c>
    </row>
    <row r="213" spans="2:65" s="1" customFormat="1" ht="22.5" customHeight="1">
      <c r="B213" s="42"/>
      <c r="C213" s="247" t="s">
        <v>358</v>
      </c>
      <c r="D213" s="247" t="s">
        <v>336</v>
      </c>
      <c r="E213" s="248" t="s">
        <v>359</v>
      </c>
      <c r="F213" s="249" t="s">
        <v>360</v>
      </c>
      <c r="G213" s="250" t="s">
        <v>141</v>
      </c>
      <c r="H213" s="251">
        <v>10</v>
      </c>
      <c r="I213" s="252"/>
      <c r="J213" s="253">
        <f t="shared" si="0"/>
        <v>0</v>
      </c>
      <c r="K213" s="249" t="s">
        <v>142</v>
      </c>
      <c r="L213" s="254"/>
      <c r="M213" s="255" t="s">
        <v>23</v>
      </c>
      <c r="N213" s="256" t="s">
        <v>44</v>
      </c>
      <c r="O213" s="43"/>
      <c r="P213" s="202">
        <f t="shared" si="1"/>
        <v>0</v>
      </c>
      <c r="Q213" s="202">
        <v>5E-05</v>
      </c>
      <c r="R213" s="202">
        <f t="shared" si="2"/>
        <v>0.0005</v>
      </c>
      <c r="S213" s="202">
        <v>0</v>
      </c>
      <c r="T213" s="203">
        <f t="shared" si="3"/>
        <v>0</v>
      </c>
      <c r="AR213" s="24" t="s">
        <v>331</v>
      </c>
      <c r="AT213" s="24" t="s">
        <v>336</v>
      </c>
      <c r="AU213" s="24" t="s">
        <v>83</v>
      </c>
      <c r="AY213" s="24" t="s">
        <v>135</v>
      </c>
      <c r="BE213" s="204">
        <f t="shared" si="4"/>
        <v>0</v>
      </c>
      <c r="BF213" s="204">
        <f t="shared" si="5"/>
        <v>0</v>
      </c>
      <c r="BG213" s="204">
        <f t="shared" si="6"/>
        <v>0</v>
      </c>
      <c r="BH213" s="204">
        <f t="shared" si="7"/>
        <v>0</v>
      </c>
      <c r="BI213" s="204">
        <f t="shared" si="8"/>
        <v>0</v>
      </c>
      <c r="BJ213" s="24" t="s">
        <v>78</v>
      </c>
      <c r="BK213" s="204">
        <f t="shared" si="9"/>
        <v>0</v>
      </c>
      <c r="BL213" s="24" t="s">
        <v>236</v>
      </c>
      <c r="BM213" s="24" t="s">
        <v>361</v>
      </c>
    </row>
    <row r="214" spans="2:65" s="1" customFormat="1" ht="22.5" customHeight="1">
      <c r="B214" s="42"/>
      <c r="C214" s="193" t="s">
        <v>362</v>
      </c>
      <c r="D214" s="193" t="s">
        <v>138</v>
      </c>
      <c r="E214" s="194" t="s">
        <v>363</v>
      </c>
      <c r="F214" s="195" t="s">
        <v>364</v>
      </c>
      <c r="G214" s="196" t="s">
        <v>141</v>
      </c>
      <c r="H214" s="197">
        <v>1</v>
      </c>
      <c r="I214" s="198"/>
      <c r="J214" s="199">
        <f t="shared" si="0"/>
        <v>0</v>
      </c>
      <c r="K214" s="195" t="s">
        <v>23</v>
      </c>
      <c r="L214" s="62"/>
      <c r="M214" s="200" t="s">
        <v>23</v>
      </c>
      <c r="N214" s="201" t="s">
        <v>44</v>
      </c>
      <c r="O214" s="43"/>
      <c r="P214" s="202">
        <f t="shared" si="1"/>
        <v>0</v>
      </c>
      <c r="Q214" s="202">
        <v>0</v>
      </c>
      <c r="R214" s="202">
        <f t="shared" si="2"/>
        <v>0</v>
      </c>
      <c r="S214" s="202">
        <v>0</v>
      </c>
      <c r="T214" s="203">
        <f t="shared" si="3"/>
        <v>0</v>
      </c>
      <c r="AR214" s="24" t="s">
        <v>236</v>
      </c>
      <c r="AT214" s="24" t="s">
        <v>138</v>
      </c>
      <c r="AU214" s="24" t="s">
        <v>83</v>
      </c>
      <c r="AY214" s="24" t="s">
        <v>135</v>
      </c>
      <c r="BE214" s="204">
        <f t="shared" si="4"/>
        <v>0</v>
      </c>
      <c r="BF214" s="204">
        <f t="shared" si="5"/>
        <v>0</v>
      </c>
      <c r="BG214" s="204">
        <f t="shared" si="6"/>
        <v>0</v>
      </c>
      <c r="BH214" s="204">
        <f t="shared" si="7"/>
        <v>0</v>
      </c>
      <c r="BI214" s="204">
        <f t="shared" si="8"/>
        <v>0</v>
      </c>
      <c r="BJ214" s="24" t="s">
        <v>78</v>
      </c>
      <c r="BK214" s="204">
        <f t="shared" si="9"/>
        <v>0</v>
      </c>
      <c r="BL214" s="24" t="s">
        <v>236</v>
      </c>
      <c r="BM214" s="24" t="s">
        <v>365</v>
      </c>
    </row>
    <row r="215" spans="2:65" s="1" customFormat="1" ht="22.5" customHeight="1">
      <c r="B215" s="42"/>
      <c r="C215" s="193" t="s">
        <v>366</v>
      </c>
      <c r="D215" s="193" t="s">
        <v>138</v>
      </c>
      <c r="E215" s="194" t="s">
        <v>367</v>
      </c>
      <c r="F215" s="195" t="s">
        <v>368</v>
      </c>
      <c r="G215" s="196" t="s">
        <v>162</v>
      </c>
      <c r="H215" s="197">
        <v>10</v>
      </c>
      <c r="I215" s="198"/>
      <c r="J215" s="199">
        <f t="shared" si="0"/>
        <v>0</v>
      </c>
      <c r="K215" s="195" t="s">
        <v>23</v>
      </c>
      <c r="L215" s="62"/>
      <c r="M215" s="200" t="s">
        <v>23</v>
      </c>
      <c r="N215" s="201" t="s">
        <v>44</v>
      </c>
      <c r="O215" s="43"/>
      <c r="P215" s="202">
        <f t="shared" si="1"/>
        <v>0</v>
      </c>
      <c r="Q215" s="202">
        <v>0</v>
      </c>
      <c r="R215" s="202">
        <f t="shared" si="2"/>
        <v>0</v>
      </c>
      <c r="S215" s="202">
        <v>0</v>
      </c>
      <c r="T215" s="203">
        <f t="shared" si="3"/>
        <v>0</v>
      </c>
      <c r="AR215" s="24" t="s">
        <v>236</v>
      </c>
      <c r="AT215" s="24" t="s">
        <v>138</v>
      </c>
      <c r="AU215" s="24" t="s">
        <v>83</v>
      </c>
      <c r="AY215" s="24" t="s">
        <v>135</v>
      </c>
      <c r="BE215" s="204">
        <f t="shared" si="4"/>
        <v>0</v>
      </c>
      <c r="BF215" s="204">
        <f t="shared" si="5"/>
        <v>0</v>
      </c>
      <c r="BG215" s="204">
        <f t="shared" si="6"/>
        <v>0</v>
      </c>
      <c r="BH215" s="204">
        <f t="shared" si="7"/>
        <v>0</v>
      </c>
      <c r="BI215" s="204">
        <f t="shared" si="8"/>
        <v>0</v>
      </c>
      <c r="BJ215" s="24" t="s">
        <v>78</v>
      </c>
      <c r="BK215" s="204">
        <f t="shared" si="9"/>
        <v>0</v>
      </c>
      <c r="BL215" s="24" t="s">
        <v>236</v>
      </c>
      <c r="BM215" s="24" t="s">
        <v>369</v>
      </c>
    </row>
    <row r="216" spans="2:65" s="1" customFormat="1" ht="22.5" customHeight="1">
      <c r="B216" s="42"/>
      <c r="C216" s="247" t="s">
        <v>370</v>
      </c>
      <c r="D216" s="247" t="s">
        <v>336</v>
      </c>
      <c r="E216" s="248" t="s">
        <v>371</v>
      </c>
      <c r="F216" s="249" t="s">
        <v>372</v>
      </c>
      <c r="G216" s="250" t="s">
        <v>141</v>
      </c>
      <c r="H216" s="251">
        <v>10</v>
      </c>
      <c r="I216" s="252"/>
      <c r="J216" s="253">
        <f t="shared" si="0"/>
        <v>0</v>
      </c>
      <c r="K216" s="249" t="s">
        <v>23</v>
      </c>
      <c r="L216" s="254"/>
      <c r="M216" s="255" t="s">
        <v>23</v>
      </c>
      <c r="N216" s="256" t="s">
        <v>44</v>
      </c>
      <c r="O216" s="43"/>
      <c r="P216" s="202">
        <f t="shared" si="1"/>
        <v>0</v>
      </c>
      <c r="Q216" s="202">
        <v>0.00015</v>
      </c>
      <c r="R216" s="202">
        <f t="shared" si="2"/>
        <v>0.0014999999999999998</v>
      </c>
      <c r="S216" s="202">
        <v>0</v>
      </c>
      <c r="T216" s="203">
        <f t="shared" si="3"/>
        <v>0</v>
      </c>
      <c r="AR216" s="24" t="s">
        <v>331</v>
      </c>
      <c r="AT216" s="24" t="s">
        <v>336</v>
      </c>
      <c r="AU216" s="24" t="s">
        <v>83</v>
      </c>
      <c r="AY216" s="24" t="s">
        <v>135</v>
      </c>
      <c r="BE216" s="204">
        <f t="shared" si="4"/>
        <v>0</v>
      </c>
      <c r="BF216" s="204">
        <f t="shared" si="5"/>
        <v>0</v>
      </c>
      <c r="BG216" s="204">
        <f t="shared" si="6"/>
        <v>0</v>
      </c>
      <c r="BH216" s="204">
        <f t="shared" si="7"/>
        <v>0</v>
      </c>
      <c r="BI216" s="204">
        <f t="shared" si="8"/>
        <v>0</v>
      </c>
      <c r="BJ216" s="24" t="s">
        <v>78</v>
      </c>
      <c r="BK216" s="204">
        <f t="shared" si="9"/>
        <v>0</v>
      </c>
      <c r="BL216" s="24" t="s">
        <v>236</v>
      </c>
      <c r="BM216" s="24" t="s">
        <v>373</v>
      </c>
    </row>
    <row r="217" spans="2:65" s="1" customFormat="1" ht="22.5" customHeight="1">
      <c r="B217" s="42"/>
      <c r="C217" s="193" t="s">
        <v>374</v>
      </c>
      <c r="D217" s="193" t="s">
        <v>138</v>
      </c>
      <c r="E217" s="194" t="s">
        <v>375</v>
      </c>
      <c r="F217" s="195" t="s">
        <v>376</v>
      </c>
      <c r="G217" s="196" t="s">
        <v>141</v>
      </c>
      <c r="H217" s="197">
        <v>10</v>
      </c>
      <c r="I217" s="198"/>
      <c r="J217" s="199">
        <f t="shared" si="0"/>
        <v>0</v>
      </c>
      <c r="K217" s="195" t="s">
        <v>23</v>
      </c>
      <c r="L217" s="62"/>
      <c r="M217" s="200" t="s">
        <v>23</v>
      </c>
      <c r="N217" s="201" t="s">
        <v>44</v>
      </c>
      <c r="O217" s="43"/>
      <c r="P217" s="202">
        <f t="shared" si="1"/>
        <v>0</v>
      </c>
      <c r="Q217" s="202">
        <v>0</v>
      </c>
      <c r="R217" s="202">
        <f t="shared" si="2"/>
        <v>0</v>
      </c>
      <c r="S217" s="202">
        <v>0</v>
      </c>
      <c r="T217" s="203">
        <f t="shared" si="3"/>
        <v>0</v>
      </c>
      <c r="AR217" s="24" t="s">
        <v>236</v>
      </c>
      <c r="AT217" s="24" t="s">
        <v>138</v>
      </c>
      <c r="AU217" s="24" t="s">
        <v>83</v>
      </c>
      <c r="AY217" s="24" t="s">
        <v>135</v>
      </c>
      <c r="BE217" s="204">
        <f t="shared" si="4"/>
        <v>0</v>
      </c>
      <c r="BF217" s="204">
        <f t="shared" si="5"/>
        <v>0</v>
      </c>
      <c r="BG217" s="204">
        <f t="shared" si="6"/>
        <v>0</v>
      </c>
      <c r="BH217" s="204">
        <f t="shared" si="7"/>
        <v>0</v>
      </c>
      <c r="BI217" s="204">
        <f t="shared" si="8"/>
        <v>0</v>
      </c>
      <c r="BJ217" s="24" t="s">
        <v>78</v>
      </c>
      <c r="BK217" s="204">
        <f t="shared" si="9"/>
        <v>0</v>
      </c>
      <c r="BL217" s="24" t="s">
        <v>236</v>
      </c>
      <c r="BM217" s="24" t="s">
        <v>377</v>
      </c>
    </row>
    <row r="218" spans="2:65" s="1" customFormat="1" ht="22.5" customHeight="1">
      <c r="B218" s="42"/>
      <c r="C218" s="193" t="s">
        <v>378</v>
      </c>
      <c r="D218" s="193" t="s">
        <v>138</v>
      </c>
      <c r="E218" s="194" t="s">
        <v>379</v>
      </c>
      <c r="F218" s="195" t="s">
        <v>380</v>
      </c>
      <c r="G218" s="196" t="s">
        <v>141</v>
      </c>
      <c r="H218" s="197">
        <v>1</v>
      </c>
      <c r="I218" s="198"/>
      <c r="J218" s="199">
        <f t="shared" si="0"/>
        <v>0</v>
      </c>
      <c r="K218" s="195" t="s">
        <v>23</v>
      </c>
      <c r="L218" s="62"/>
      <c r="M218" s="200" t="s">
        <v>23</v>
      </c>
      <c r="N218" s="201" t="s">
        <v>44</v>
      </c>
      <c r="O218" s="43"/>
      <c r="P218" s="202">
        <f t="shared" si="1"/>
        <v>0</v>
      </c>
      <c r="Q218" s="202">
        <v>0</v>
      </c>
      <c r="R218" s="202">
        <f t="shared" si="2"/>
        <v>0</v>
      </c>
      <c r="S218" s="202">
        <v>0</v>
      </c>
      <c r="T218" s="203">
        <f t="shared" si="3"/>
        <v>0</v>
      </c>
      <c r="AR218" s="24" t="s">
        <v>236</v>
      </c>
      <c r="AT218" s="24" t="s">
        <v>138</v>
      </c>
      <c r="AU218" s="24" t="s">
        <v>83</v>
      </c>
      <c r="AY218" s="24" t="s">
        <v>135</v>
      </c>
      <c r="BE218" s="204">
        <f t="shared" si="4"/>
        <v>0</v>
      </c>
      <c r="BF218" s="204">
        <f t="shared" si="5"/>
        <v>0</v>
      </c>
      <c r="BG218" s="204">
        <f t="shared" si="6"/>
        <v>0</v>
      </c>
      <c r="BH218" s="204">
        <f t="shared" si="7"/>
        <v>0</v>
      </c>
      <c r="BI218" s="204">
        <f t="shared" si="8"/>
        <v>0</v>
      </c>
      <c r="BJ218" s="24" t="s">
        <v>78</v>
      </c>
      <c r="BK218" s="204">
        <f t="shared" si="9"/>
        <v>0</v>
      </c>
      <c r="BL218" s="24" t="s">
        <v>236</v>
      </c>
      <c r="BM218" s="24" t="s">
        <v>381</v>
      </c>
    </row>
    <row r="219" spans="2:65" s="1" customFormat="1" ht="22.5" customHeight="1">
      <c r="B219" s="42"/>
      <c r="C219" s="193" t="s">
        <v>382</v>
      </c>
      <c r="D219" s="193" t="s">
        <v>138</v>
      </c>
      <c r="E219" s="194" t="s">
        <v>383</v>
      </c>
      <c r="F219" s="195" t="s">
        <v>384</v>
      </c>
      <c r="G219" s="196" t="s">
        <v>385</v>
      </c>
      <c r="H219" s="197">
        <v>3</v>
      </c>
      <c r="I219" s="198"/>
      <c r="J219" s="199">
        <f t="shared" si="0"/>
        <v>0</v>
      </c>
      <c r="K219" s="195" t="s">
        <v>23</v>
      </c>
      <c r="L219" s="62"/>
      <c r="M219" s="200" t="s">
        <v>23</v>
      </c>
      <c r="N219" s="201" t="s">
        <v>44</v>
      </c>
      <c r="O219" s="43"/>
      <c r="P219" s="202">
        <f t="shared" si="1"/>
        <v>0</v>
      </c>
      <c r="Q219" s="202">
        <v>0</v>
      </c>
      <c r="R219" s="202">
        <f t="shared" si="2"/>
        <v>0</v>
      </c>
      <c r="S219" s="202">
        <v>0</v>
      </c>
      <c r="T219" s="203">
        <f t="shared" si="3"/>
        <v>0</v>
      </c>
      <c r="AR219" s="24" t="s">
        <v>236</v>
      </c>
      <c r="AT219" s="24" t="s">
        <v>138</v>
      </c>
      <c r="AU219" s="24" t="s">
        <v>83</v>
      </c>
      <c r="AY219" s="24" t="s">
        <v>135</v>
      </c>
      <c r="BE219" s="204">
        <f t="shared" si="4"/>
        <v>0</v>
      </c>
      <c r="BF219" s="204">
        <f t="shared" si="5"/>
        <v>0</v>
      </c>
      <c r="BG219" s="204">
        <f t="shared" si="6"/>
        <v>0</v>
      </c>
      <c r="BH219" s="204">
        <f t="shared" si="7"/>
        <v>0</v>
      </c>
      <c r="BI219" s="204">
        <f t="shared" si="8"/>
        <v>0</v>
      </c>
      <c r="BJ219" s="24" t="s">
        <v>78</v>
      </c>
      <c r="BK219" s="204">
        <f t="shared" si="9"/>
        <v>0</v>
      </c>
      <c r="BL219" s="24" t="s">
        <v>236</v>
      </c>
      <c r="BM219" s="24" t="s">
        <v>386</v>
      </c>
    </row>
    <row r="220" spans="2:65" s="1" customFormat="1" ht="22.5" customHeight="1">
      <c r="B220" s="42"/>
      <c r="C220" s="193" t="s">
        <v>387</v>
      </c>
      <c r="D220" s="193" t="s">
        <v>138</v>
      </c>
      <c r="E220" s="194" t="s">
        <v>388</v>
      </c>
      <c r="F220" s="195" t="s">
        <v>389</v>
      </c>
      <c r="G220" s="196" t="s">
        <v>385</v>
      </c>
      <c r="H220" s="197">
        <v>3</v>
      </c>
      <c r="I220" s="198"/>
      <c r="J220" s="199">
        <f t="shared" si="0"/>
        <v>0</v>
      </c>
      <c r="K220" s="195" t="s">
        <v>23</v>
      </c>
      <c r="L220" s="62"/>
      <c r="M220" s="200" t="s">
        <v>23</v>
      </c>
      <c r="N220" s="201" t="s">
        <v>44</v>
      </c>
      <c r="O220" s="43"/>
      <c r="P220" s="202">
        <f t="shared" si="1"/>
        <v>0</v>
      </c>
      <c r="Q220" s="202">
        <v>0</v>
      </c>
      <c r="R220" s="202">
        <f t="shared" si="2"/>
        <v>0</v>
      </c>
      <c r="S220" s="202">
        <v>0</v>
      </c>
      <c r="T220" s="203">
        <f t="shared" si="3"/>
        <v>0</v>
      </c>
      <c r="AR220" s="24" t="s">
        <v>236</v>
      </c>
      <c r="AT220" s="24" t="s">
        <v>138</v>
      </c>
      <c r="AU220" s="24" t="s">
        <v>83</v>
      </c>
      <c r="AY220" s="24" t="s">
        <v>135</v>
      </c>
      <c r="BE220" s="204">
        <f t="shared" si="4"/>
        <v>0</v>
      </c>
      <c r="BF220" s="204">
        <f t="shared" si="5"/>
        <v>0</v>
      </c>
      <c r="BG220" s="204">
        <f t="shared" si="6"/>
        <v>0</v>
      </c>
      <c r="BH220" s="204">
        <f t="shared" si="7"/>
        <v>0</v>
      </c>
      <c r="BI220" s="204">
        <f t="shared" si="8"/>
        <v>0</v>
      </c>
      <c r="BJ220" s="24" t="s">
        <v>78</v>
      </c>
      <c r="BK220" s="204">
        <f t="shared" si="9"/>
        <v>0</v>
      </c>
      <c r="BL220" s="24" t="s">
        <v>236</v>
      </c>
      <c r="BM220" s="24" t="s">
        <v>390</v>
      </c>
    </row>
    <row r="221" spans="2:65" s="1" customFormat="1" ht="22.5" customHeight="1">
      <c r="B221" s="42"/>
      <c r="C221" s="193" t="s">
        <v>391</v>
      </c>
      <c r="D221" s="193" t="s">
        <v>138</v>
      </c>
      <c r="E221" s="194" t="s">
        <v>392</v>
      </c>
      <c r="F221" s="195" t="s">
        <v>393</v>
      </c>
      <c r="G221" s="196" t="s">
        <v>239</v>
      </c>
      <c r="H221" s="245"/>
      <c r="I221" s="198"/>
      <c r="J221" s="199">
        <f t="shared" si="0"/>
        <v>0</v>
      </c>
      <c r="K221" s="195" t="s">
        <v>142</v>
      </c>
      <c r="L221" s="62"/>
      <c r="M221" s="200" t="s">
        <v>23</v>
      </c>
      <c r="N221" s="201" t="s">
        <v>44</v>
      </c>
      <c r="O221" s="43"/>
      <c r="P221" s="202">
        <f t="shared" si="1"/>
        <v>0</v>
      </c>
      <c r="Q221" s="202">
        <v>0</v>
      </c>
      <c r="R221" s="202">
        <f t="shared" si="2"/>
        <v>0</v>
      </c>
      <c r="S221" s="202">
        <v>0</v>
      </c>
      <c r="T221" s="203">
        <f t="shared" si="3"/>
        <v>0</v>
      </c>
      <c r="AR221" s="24" t="s">
        <v>236</v>
      </c>
      <c r="AT221" s="24" t="s">
        <v>138</v>
      </c>
      <c r="AU221" s="24" t="s">
        <v>83</v>
      </c>
      <c r="AY221" s="24" t="s">
        <v>135</v>
      </c>
      <c r="BE221" s="204">
        <f t="shared" si="4"/>
        <v>0</v>
      </c>
      <c r="BF221" s="204">
        <f t="shared" si="5"/>
        <v>0</v>
      </c>
      <c r="BG221" s="204">
        <f t="shared" si="6"/>
        <v>0</v>
      </c>
      <c r="BH221" s="204">
        <f t="shared" si="7"/>
        <v>0</v>
      </c>
      <c r="BI221" s="204">
        <f t="shared" si="8"/>
        <v>0</v>
      </c>
      <c r="BJ221" s="24" t="s">
        <v>78</v>
      </c>
      <c r="BK221" s="204">
        <f t="shared" si="9"/>
        <v>0</v>
      </c>
      <c r="BL221" s="24" t="s">
        <v>236</v>
      </c>
      <c r="BM221" s="24" t="s">
        <v>394</v>
      </c>
    </row>
    <row r="222" spans="2:63" s="10" customFormat="1" ht="29.85" customHeight="1">
      <c r="B222" s="176"/>
      <c r="C222" s="177"/>
      <c r="D222" s="190" t="s">
        <v>72</v>
      </c>
      <c r="E222" s="191" t="s">
        <v>395</v>
      </c>
      <c r="F222" s="191" t="s">
        <v>396</v>
      </c>
      <c r="G222" s="177"/>
      <c r="H222" s="177"/>
      <c r="I222" s="180"/>
      <c r="J222" s="192">
        <f>BK222</f>
        <v>0</v>
      </c>
      <c r="K222" s="177"/>
      <c r="L222" s="182"/>
      <c r="M222" s="183"/>
      <c r="N222" s="184"/>
      <c r="O222" s="184"/>
      <c r="P222" s="185">
        <f>P223+P224+P261+P281</f>
        <v>0</v>
      </c>
      <c r="Q222" s="184"/>
      <c r="R222" s="185">
        <f>R223+R224+R261+R281</f>
        <v>0.41734</v>
      </c>
      <c r="S222" s="184"/>
      <c r="T222" s="186">
        <f>T223+T224+T261+T281</f>
        <v>0</v>
      </c>
      <c r="AR222" s="187" t="s">
        <v>83</v>
      </c>
      <c r="AT222" s="188" t="s">
        <v>72</v>
      </c>
      <c r="AU222" s="188" t="s">
        <v>78</v>
      </c>
      <c r="AY222" s="187" t="s">
        <v>135</v>
      </c>
      <c r="BK222" s="189">
        <f>BK223+BK224+BK261+BK281</f>
        <v>0</v>
      </c>
    </row>
    <row r="223" spans="2:65" s="1" customFormat="1" ht="22.5" customHeight="1">
      <c r="B223" s="42"/>
      <c r="C223" s="193" t="s">
        <v>397</v>
      </c>
      <c r="D223" s="193" t="s">
        <v>138</v>
      </c>
      <c r="E223" s="194" t="s">
        <v>398</v>
      </c>
      <c r="F223" s="195" t="s">
        <v>399</v>
      </c>
      <c r="G223" s="196" t="s">
        <v>239</v>
      </c>
      <c r="H223" s="245"/>
      <c r="I223" s="198"/>
      <c r="J223" s="199">
        <f>ROUND(I223*H223,2)</f>
        <v>0</v>
      </c>
      <c r="K223" s="195" t="s">
        <v>142</v>
      </c>
      <c r="L223" s="62"/>
      <c r="M223" s="200" t="s">
        <v>23</v>
      </c>
      <c r="N223" s="201" t="s">
        <v>44</v>
      </c>
      <c r="O223" s="43"/>
      <c r="P223" s="202">
        <f>O223*H223</f>
        <v>0</v>
      </c>
      <c r="Q223" s="202">
        <v>0</v>
      </c>
      <c r="R223" s="202">
        <f>Q223*H223</f>
        <v>0</v>
      </c>
      <c r="S223" s="202">
        <v>0</v>
      </c>
      <c r="T223" s="203">
        <f>S223*H223</f>
        <v>0</v>
      </c>
      <c r="AR223" s="24" t="s">
        <v>236</v>
      </c>
      <c r="AT223" s="24" t="s">
        <v>138</v>
      </c>
      <c r="AU223" s="24" t="s">
        <v>83</v>
      </c>
      <c r="AY223" s="24" t="s">
        <v>135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4" t="s">
        <v>78</v>
      </c>
      <c r="BK223" s="204">
        <f>ROUND(I223*H223,2)</f>
        <v>0</v>
      </c>
      <c r="BL223" s="24" t="s">
        <v>236</v>
      </c>
      <c r="BM223" s="24" t="s">
        <v>400</v>
      </c>
    </row>
    <row r="224" spans="2:63" s="10" customFormat="1" ht="22.35" customHeight="1">
      <c r="B224" s="176"/>
      <c r="C224" s="177"/>
      <c r="D224" s="190" t="s">
        <v>72</v>
      </c>
      <c r="E224" s="191" t="s">
        <v>401</v>
      </c>
      <c r="F224" s="191" t="s">
        <v>402</v>
      </c>
      <c r="G224" s="177"/>
      <c r="H224" s="177"/>
      <c r="I224" s="180"/>
      <c r="J224" s="192">
        <f>BK224</f>
        <v>0</v>
      </c>
      <c r="K224" s="177"/>
      <c r="L224" s="182"/>
      <c r="M224" s="183"/>
      <c r="N224" s="184"/>
      <c r="O224" s="184"/>
      <c r="P224" s="185">
        <f>SUM(P225:P260)</f>
        <v>0</v>
      </c>
      <c r="Q224" s="184"/>
      <c r="R224" s="185">
        <f>SUM(R225:R260)</f>
        <v>0.36568</v>
      </c>
      <c r="S224" s="184"/>
      <c r="T224" s="186">
        <f>SUM(T225:T260)</f>
        <v>0</v>
      </c>
      <c r="AR224" s="187" t="s">
        <v>83</v>
      </c>
      <c r="AT224" s="188" t="s">
        <v>72</v>
      </c>
      <c r="AU224" s="188" t="s">
        <v>83</v>
      </c>
      <c r="AY224" s="187" t="s">
        <v>135</v>
      </c>
      <c r="BK224" s="189">
        <f>SUM(BK225:BK260)</f>
        <v>0</v>
      </c>
    </row>
    <row r="225" spans="2:65" s="1" customFormat="1" ht="22.5" customHeight="1">
      <c r="B225" s="42"/>
      <c r="C225" s="193" t="s">
        <v>403</v>
      </c>
      <c r="D225" s="193" t="s">
        <v>138</v>
      </c>
      <c r="E225" s="194" t="s">
        <v>404</v>
      </c>
      <c r="F225" s="195" t="s">
        <v>405</v>
      </c>
      <c r="G225" s="196" t="s">
        <v>187</v>
      </c>
      <c r="H225" s="197">
        <v>16</v>
      </c>
      <c r="I225" s="198"/>
      <c r="J225" s="199">
        <f>ROUND(I225*H225,2)</f>
        <v>0</v>
      </c>
      <c r="K225" s="195" t="s">
        <v>23</v>
      </c>
      <c r="L225" s="62"/>
      <c r="M225" s="200" t="s">
        <v>23</v>
      </c>
      <c r="N225" s="201" t="s">
        <v>44</v>
      </c>
      <c r="O225" s="43"/>
      <c r="P225" s="202">
        <f>O225*H225</f>
        <v>0</v>
      </c>
      <c r="Q225" s="202">
        <v>0</v>
      </c>
      <c r="R225" s="202">
        <f>Q225*H225</f>
        <v>0</v>
      </c>
      <c r="S225" s="202">
        <v>0</v>
      </c>
      <c r="T225" s="203">
        <f>S225*H225</f>
        <v>0</v>
      </c>
      <c r="AR225" s="24" t="s">
        <v>236</v>
      </c>
      <c r="AT225" s="24" t="s">
        <v>138</v>
      </c>
      <c r="AU225" s="24" t="s">
        <v>159</v>
      </c>
      <c r="AY225" s="24" t="s">
        <v>135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24" t="s">
        <v>78</v>
      </c>
      <c r="BK225" s="204">
        <f>ROUND(I225*H225,2)</f>
        <v>0</v>
      </c>
      <c r="BL225" s="24" t="s">
        <v>236</v>
      </c>
      <c r="BM225" s="24" t="s">
        <v>406</v>
      </c>
    </row>
    <row r="226" spans="2:47" s="1" customFormat="1" ht="243">
      <c r="B226" s="42"/>
      <c r="C226" s="64"/>
      <c r="D226" s="207" t="s">
        <v>340</v>
      </c>
      <c r="E226" s="64"/>
      <c r="F226" s="259" t="s">
        <v>407</v>
      </c>
      <c r="G226" s="64"/>
      <c r="H226" s="64"/>
      <c r="I226" s="163"/>
      <c r="J226" s="64"/>
      <c r="K226" s="64"/>
      <c r="L226" s="62"/>
      <c r="M226" s="258"/>
      <c r="N226" s="43"/>
      <c r="O226" s="43"/>
      <c r="P226" s="43"/>
      <c r="Q226" s="43"/>
      <c r="R226" s="43"/>
      <c r="S226" s="43"/>
      <c r="T226" s="79"/>
      <c r="AT226" s="24" t="s">
        <v>340</v>
      </c>
      <c r="AU226" s="24" t="s">
        <v>159</v>
      </c>
    </row>
    <row r="227" spans="2:51" s="11" customFormat="1" ht="13.5">
      <c r="B227" s="205"/>
      <c r="C227" s="206"/>
      <c r="D227" s="207" t="s">
        <v>145</v>
      </c>
      <c r="E227" s="208" t="s">
        <v>23</v>
      </c>
      <c r="F227" s="209" t="s">
        <v>408</v>
      </c>
      <c r="G227" s="206"/>
      <c r="H227" s="210" t="s">
        <v>23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145</v>
      </c>
      <c r="AU227" s="216" t="s">
        <v>159</v>
      </c>
      <c r="AV227" s="11" t="s">
        <v>78</v>
      </c>
      <c r="AW227" s="11" t="s">
        <v>37</v>
      </c>
      <c r="AX227" s="11" t="s">
        <v>73</v>
      </c>
      <c r="AY227" s="216" t="s">
        <v>135</v>
      </c>
    </row>
    <row r="228" spans="2:51" s="12" customFormat="1" ht="13.5">
      <c r="B228" s="217"/>
      <c r="C228" s="218"/>
      <c r="D228" s="207" t="s">
        <v>145</v>
      </c>
      <c r="E228" s="219" t="s">
        <v>23</v>
      </c>
      <c r="F228" s="220" t="s">
        <v>254</v>
      </c>
      <c r="G228" s="218"/>
      <c r="H228" s="221">
        <v>1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145</v>
      </c>
      <c r="AU228" s="227" t="s">
        <v>159</v>
      </c>
      <c r="AV228" s="12" t="s">
        <v>83</v>
      </c>
      <c r="AW228" s="12" t="s">
        <v>37</v>
      </c>
      <c r="AX228" s="12" t="s">
        <v>73</v>
      </c>
      <c r="AY228" s="227" t="s">
        <v>135</v>
      </c>
    </row>
    <row r="229" spans="2:51" s="12" customFormat="1" ht="13.5">
      <c r="B229" s="217"/>
      <c r="C229" s="218"/>
      <c r="D229" s="207" t="s">
        <v>145</v>
      </c>
      <c r="E229" s="219" t="s">
        <v>23</v>
      </c>
      <c r="F229" s="220" t="s">
        <v>278</v>
      </c>
      <c r="G229" s="218"/>
      <c r="H229" s="221">
        <v>1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145</v>
      </c>
      <c r="AU229" s="227" t="s">
        <v>159</v>
      </c>
      <c r="AV229" s="12" t="s">
        <v>83</v>
      </c>
      <c r="AW229" s="12" t="s">
        <v>37</v>
      </c>
      <c r="AX229" s="12" t="s">
        <v>73</v>
      </c>
      <c r="AY229" s="227" t="s">
        <v>135</v>
      </c>
    </row>
    <row r="230" spans="2:51" s="12" customFormat="1" ht="13.5">
      <c r="B230" s="217"/>
      <c r="C230" s="218"/>
      <c r="D230" s="207" t="s">
        <v>145</v>
      </c>
      <c r="E230" s="219" t="s">
        <v>23</v>
      </c>
      <c r="F230" s="220" t="s">
        <v>279</v>
      </c>
      <c r="G230" s="218"/>
      <c r="H230" s="221">
        <v>1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145</v>
      </c>
      <c r="AU230" s="227" t="s">
        <v>159</v>
      </c>
      <c r="AV230" s="12" t="s">
        <v>83</v>
      </c>
      <c r="AW230" s="12" t="s">
        <v>37</v>
      </c>
      <c r="AX230" s="12" t="s">
        <v>73</v>
      </c>
      <c r="AY230" s="227" t="s">
        <v>135</v>
      </c>
    </row>
    <row r="231" spans="2:51" s="12" customFormat="1" ht="13.5">
      <c r="B231" s="217"/>
      <c r="C231" s="218"/>
      <c r="D231" s="207" t="s">
        <v>145</v>
      </c>
      <c r="E231" s="219" t="s">
        <v>23</v>
      </c>
      <c r="F231" s="220" t="s">
        <v>280</v>
      </c>
      <c r="G231" s="218"/>
      <c r="H231" s="221">
        <v>1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145</v>
      </c>
      <c r="AU231" s="227" t="s">
        <v>159</v>
      </c>
      <c r="AV231" s="12" t="s">
        <v>83</v>
      </c>
      <c r="AW231" s="12" t="s">
        <v>37</v>
      </c>
      <c r="AX231" s="12" t="s">
        <v>73</v>
      </c>
      <c r="AY231" s="227" t="s">
        <v>135</v>
      </c>
    </row>
    <row r="232" spans="2:51" s="12" customFormat="1" ht="13.5">
      <c r="B232" s="217"/>
      <c r="C232" s="218"/>
      <c r="D232" s="207" t="s">
        <v>145</v>
      </c>
      <c r="E232" s="219" t="s">
        <v>23</v>
      </c>
      <c r="F232" s="220" t="s">
        <v>281</v>
      </c>
      <c r="G232" s="218"/>
      <c r="H232" s="221">
        <v>1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145</v>
      </c>
      <c r="AU232" s="227" t="s">
        <v>159</v>
      </c>
      <c r="AV232" s="12" t="s">
        <v>83</v>
      </c>
      <c r="AW232" s="12" t="s">
        <v>37</v>
      </c>
      <c r="AX232" s="12" t="s">
        <v>73</v>
      </c>
      <c r="AY232" s="227" t="s">
        <v>135</v>
      </c>
    </row>
    <row r="233" spans="2:51" s="12" customFormat="1" ht="13.5">
      <c r="B233" s="217"/>
      <c r="C233" s="218"/>
      <c r="D233" s="207" t="s">
        <v>145</v>
      </c>
      <c r="E233" s="219" t="s">
        <v>23</v>
      </c>
      <c r="F233" s="220" t="s">
        <v>282</v>
      </c>
      <c r="G233" s="218"/>
      <c r="H233" s="221">
        <v>1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145</v>
      </c>
      <c r="AU233" s="227" t="s">
        <v>159</v>
      </c>
      <c r="AV233" s="12" t="s">
        <v>83</v>
      </c>
      <c r="AW233" s="12" t="s">
        <v>37</v>
      </c>
      <c r="AX233" s="12" t="s">
        <v>73</v>
      </c>
      <c r="AY233" s="227" t="s">
        <v>135</v>
      </c>
    </row>
    <row r="234" spans="2:51" s="12" customFormat="1" ht="13.5">
      <c r="B234" s="217"/>
      <c r="C234" s="218"/>
      <c r="D234" s="207" t="s">
        <v>145</v>
      </c>
      <c r="E234" s="219" t="s">
        <v>23</v>
      </c>
      <c r="F234" s="220" t="s">
        <v>283</v>
      </c>
      <c r="G234" s="218"/>
      <c r="H234" s="221">
        <v>1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145</v>
      </c>
      <c r="AU234" s="227" t="s">
        <v>159</v>
      </c>
      <c r="AV234" s="12" t="s">
        <v>83</v>
      </c>
      <c r="AW234" s="12" t="s">
        <v>37</v>
      </c>
      <c r="AX234" s="12" t="s">
        <v>73</v>
      </c>
      <c r="AY234" s="227" t="s">
        <v>135</v>
      </c>
    </row>
    <row r="235" spans="2:51" s="12" customFormat="1" ht="13.5">
      <c r="B235" s="217"/>
      <c r="C235" s="218"/>
      <c r="D235" s="207" t="s">
        <v>145</v>
      </c>
      <c r="E235" s="219" t="s">
        <v>23</v>
      </c>
      <c r="F235" s="220" t="s">
        <v>284</v>
      </c>
      <c r="G235" s="218"/>
      <c r="H235" s="221">
        <v>1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145</v>
      </c>
      <c r="AU235" s="227" t="s">
        <v>159</v>
      </c>
      <c r="AV235" s="12" t="s">
        <v>83</v>
      </c>
      <c r="AW235" s="12" t="s">
        <v>37</v>
      </c>
      <c r="AX235" s="12" t="s">
        <v>73</v>
      </c>
      <c r="AY235" s="227" t="s">
        <v>135</v>
      </c>
    </row>
    <row r="236" spans="2:51" s="12" customFormat="1" ht="13.5">
      <c r="B236" s="217"/>
      <c r="C236" s="218"/>
      <c r="D236" s="207" t="s">
        <v>145</v>
      </c>
      <c r="E236" s="219" t="s">
        <v>23</v>
      </c>
      <c r="F236" s="220" t="s">
        <v>285</v>
      </c>
      <c r="G236" s="218"/>
      <c r="H236" s="221">
        <v>1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145</v>
      </c>
      <c r="AU236" s="227" t="s">
        <v>159</v>
      </c>
      <c r="AV236" s="12" t="s">
        <v>83</v>
      </c>
      <c r="AW236" s="12" t="s">
        <v>37</v>
      </c>
      <c r="AX236" s="12" t="s">
        <v>73</v>
      </c>
      <c r="AY236" s="227" t="s">
        <v>135</v>
      </c>
    </row>
    <row r="237" spans="2:51" s="12" customFormat="1" ht="13.5">
      <c r="B237" s="217"/>
      <c r="C237" s="218"/>
      <c r="D237" s="207" t="s">
        <v>145</v>
      </c>
      <c r="E237" s="219" t="s">
        <v>23</v>
      </c>
      <c r="F237" s="220" t="s">
        <v>287</v>
      </c>
      <c r="G237" s="218"/>
      <c r="H237" s="221">
        <v>1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145</v>
      </c>
      <c r="AU237" s="227" t="s">
        <v>159</v>
      </c>
      <c r="AV237" s="12" t="s">
        <v>83</v>
      </c>
      <c r="AW237" s="12" t="s">
        <v>37</v>
      </c>
      <c r="AX237" s="12" t="s">
        <v>73</v>
      </c>
      <c r="AY237" s="227" t="s">
        <v>135</v>
      </c>
    </row>
    <row r="238" spans="2:51" s="12" customFormat="1" ht="13.5">
      <c r="B238" s="217"/>
      <c r="C238" s="218"/>
      <c r="D238" s="207" t="s">
        <v>145</v>
      </c>
      <c r="E238" s="219" t="s">
        <v>23</v>
      </c>
      <c r="F238" s="220" t="s">
        <v>288</v>
      </c>
      <c r="G238" s="218"/>
      <c r="H238" s="221">
        <v>1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145</v>
      </c>
      <c r="AU238" s="227" t="s">
        <v>159</v>
      </c>
      <c r="AV238" s="12" t="s">
        <v>83</v>
      </c>
      <c r="AW238" s="12" t="s">
        <v>37</v>
      </c>
      <c r="AX238" s="12" t="s">
        <v>73</v>
      </c>
      <c r="AY238" s="227" t="s">
        <v>135</v>
      </c>
    </row>
    <row r="239" spans="2:51" s="12" customFormat="1" ht="13.5">
      <c r="B239" s="217"/>
      <c r="C239" s="218"/>
      <c r="D239" s="207" t="s">
        <v>145</v>
      </c>
      <c r="E239" s="219" t="s">
        <v>23</v>
      </c>
      <c r="F239" s="220" t="s">
        <v>289</v>
      </c>
      <c r="G239" s="218"/>
      <c r="H239" s="221">
        <v>1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145</v>
      </c>
      <c r="AU239" s="227" t="s">
        <v>159</v>
      </c>
      <c r="AV239" s="12" t="s">
        <v>83</v>
      </c>
      <c r="AW239" s="12" t="s">
        <v>37</v>
      </c>
      <c r="AX239" s="12" t="s">
        <v>73</v>
      </c>
      <c r="AY239" s="227" t="s">
        <v>135</v>
      </c>
    </row>
    <row r="240" spans="2:51" s="12" customFormat="1" ht="13.5">
      <c r="B240" s="217"/>
      <c r="C240" s="218"/>
      <c r="D240" s="207" t="s">
        <v>145</v>
      </c>
      <c r="E240" s="219" t="s">
        <v>23</v>
      </c>
      <c r="F240" s="220" t="s">
        <v>290</v>
      </c>
      <c r="G240" s="218"/>
      <c r="H240" s="221">
        <v>1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145</v>
      </c>
      <c r="AU240" s="227" t="s">
        <v>159</v>
      </c>
      <c r="AV240" s="12" t="s">
        <v>83</v>
      </c>
      <c r="AW240" s="12" t="s">
        <v>37</v>
      </c>
      <c r="AX240" s="12" t="s">
        <v>73</v>
      </c>
      <c r="AY240" s="227" t="s">
        <v>135</v>
      </c>
    </row>
    <row r="241" spans="2:51" s="12" customFormat="1" ht="13.5">
      <c r="B241" s="217"/>
      <c r="C241" s="218"/>
      <c r="D241" s="207" t="s">
        <v>145</v>
      </c>
      <c r="E241" s="219" t="s">
        <v>23</v>
      </c>
      <c r="F241" s="220" t="s">
        <v>291</v>
      </c>
      <c r="G241" s="218"/>
      <c r="H241" s="221">
        <v>1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145</v>
      </c>
      <c r="AU241" s="227" t="s">
        <v>159</v>
      </c>
      <c r="AV241" s="12" t="s">
        <v>83</v>
      </c>
      <c r="AW241" s="12" t="s">
        <v>37</v>
      </c>
      <c r="AX241" s="12" t="s">
        <v>73</v>
      </c>
      <c r="AY241" s="227" t="s">
        <v>135</v>
      </c>
    </row>
    <row r="242" spans="2:51" s="12" customFormat="1" ht="13.5">
      <c r="B242" s="217"/>
      <c r="C242" s="218"/>
      <c r="D242" s="207" t="s">
        <v>145</v>
      </c>
      <c r="E242" s="219" t="s">
        <v>23</v>
      </c>
      <c r="F242" s="220" t="s">
        <v>292</v>
      </c>
      <c r="G242" s="218"/>
      <c r="H242" s="221">
        <v>1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145</v>
      </c>
      <c r="AU242" s="227" t="s">
        <v>159</v>
      </c>
      <c r="AV242" s="12" t="s">
        <v>83</v>
      </c>
      <c r="AW242" s="12" t="s">
        <v>37</v>
      </c>
      <c r="AX242" s="12" t="s">
        <v>73</v>
      </c>
      <c r="AY242" s="227" t="s">
        <v>135</v>
      </c>
    </row>
    <row r="243" spans="2:51" s="14" customFormat="1" ht="13.5">
      <c r="B243" s="260"/>
      <c r="C243" s="261"/>
      <c r="D243" s="207" t="s">
        <v>145</v>
      </c>
      <c r="E243" s="262" t="s">
        <v>23</v>
      </c>
      <c r="F243" s="263" t="s">
        <v>409</v>
      </c>
      <c r="G243" s="261"/>
      <c r="H243" s="264">
        <v>15</v>
      </c>
      <c r="I243" s="265"/>
      <c r="J243" s="261"/>
      <c r="K243" s="261"/>
      <c r="L243" s="266"/>
      <c r="M243" s="267"/>
      <c r="N243" s="268"/>
      <c r="O243" s="268"/>
      <c r="P243" s="268"/>
      <c r="Q243" s="268"/>
      <c r="R243" s="268"/>
      <c r="S243" s="268"/>
      <c r="T243" s="269"/>
      <c r="AT243" s="270" t="s">
        <v>145</v>
      </c>
      <c r="AU243" s="270" t="s">
        <v>159</v>
      </c>
      <c r="AV243" s="14" t="s">
        <v>159</v>
      </c>
      <c r="AW243" s="14" t="s">
        <v>37</v>
      </c>
      <c r="AX243" s="14" t="s">
        <v>73</v>
      </c>
      <c r="AY243" s="270" t="s">
        <v>135</v>
      </c>
    </row>
    <row r="244" spans="2:51" s="11" customFormat="1" ht="13.5">
      <c r="B244" s="205"/>
      <c r="C244" s="206"/>
      <c r="D244" s="207" t="s">
        <v>145</v>
      </c>
      <c r="E244" s="208" t="s">
        <v>23</v>
      </c>
      <c r="F244" s="209" t="s">
        <v>410</v>
      </c>
      <c r="G244" s="206"/>
      <c r="H244" s="210" t="s">
        <v>23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145</v>
      </c>
      <c r="AU244" s="216" t="s">
        <v>159</v>
      </c>
      <c r="AV244" s="11" t="s">
        <v>78</v>
      </c>
      <c r="AW244" s="11" t="s">
        <v>37</v>
      </c>
      <c r="AX244" s="11" t="s">
        <v>73</v>
      </c>
      <c r="AY244" s="216" t="s">
        <v>135</v>
      </c>
    </row>
    <row r="245" spans="2:51" s="12" customFormat="1" ht="13.5">
      <c r="B245" s="217"/>
      <c r="C245" s="218"/>
      <c r="D245" s="207" t="s">
        <v>145</v>
      </c>
      <c r="E245" s="219" t="s">
        <v>23</v>
      </c>
      <c r="F245" s="220" t="s">
        <v>255</v>
      </c>
      <c r="G245" s="218"/>
      <c r="H245" s="221">
        <v>1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145</v>
      </c>
      <c r="AU245" s="227" t="s">
        <v>159</v>
      </c>
      <c r="AV245" s="12" t="s">
        <v>83</v>
      </c>
      <c r="AW245" s="12" t="s">
        <v>37</v>
      </c>
      <c r="AX245" s="12" t="s">
        <v>73</v>
      </c>
      <c r="AY245" s="227" t="s">
        <v>135</v>
      </c>
    </row>
    <row r="246" spans="2:51" s="14" customFormat="1" ht="13.5">
      <c r="B246" s="260"/>
      <c r="C246" s="261"/>
      <c r="D246" s="207" t="s">
        <v>145</v>
      </c>
      <c r="E246" s="262" t="s">
        <v>23</v>
      </c>
      <c r="F246" s="263" t="s">
        <v>409</v>
      </c>
      <c r="G246" s="261"/>
      <c r="H246" s="264">
        <v>1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AT246" s="270" t="s">
        <v>145</v>
      </c>
      <c r="AU246" s="270" t="s">
        <v>159</v>
      </c>
      <c r="AV246" s="14" t="s">
        <v>159</v>
      </c>
      <c r="AW246" s="14" t="s">
        <v>37</v>
      </c>
      <c r="AX246" s="14" t="s">
        <v>73</v>
      </c>
      <c r="AY246" s="270" t="s">
        <v>135</v>
      </c>
    </row>
    <row r="247" spans="2:51" s="13" customFormat="1" ht="13.5">
      <c r="B247" s="228"/>
      <c r="C247" s="229"/>
      <c r="D247" s="230" t="s">
        <v>145</v>
      </c>
      <c r="E247" s="231" t="s">
        <v>23</v>
      </c>
      <c r="F247" s="232" t="s">
        <v>151</v>
      </c>
      <c r="G247" s="229"/>
      <c r="H247" s="233">
        <v>16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145</v>
      </c>
      <c r="AU247" s="239" t="s">
        <v>159</v>
      </c>
      <c r="AV247" s="13" t="s">
        <v>143</v>
      </c>
      <c r="AW247" s="13" t="s">
        <v>37</v>
      </c>
      <c r="AX247" s="13" t="s">
        <v>78</v>
      </c>
      <c r="AY247" s="239" t="s">
        <v>135</v>
      </c>
    </row>
    <row r="248" spans="2:65" s="1" customFormat="1" ht="31.5" customHeight="1">
      <c r="B248" s="42"/>
      <c r="C248" s="193" t="s">
        <v>411</v>
      </c>
      <c r="D248" s="193" t="s">
        <v>138</v>
      </c>
      <c r="E248" s="194" t="s">
        <v>412</v>
      </c>
      <c r="F248" s="195" t="s">
        <v>413</v>
      </c>
      <c r="G248" s="196" t="s">
        <v>187</v>
      </c>
      <c r="H248" s="197">
        <v>16</v>
      </c>
      <c r="I248" s="198"/>
      <c r="J248" s="199">
        <f>ROUND(I248*H248,2)</f>
        <v>0</v>
      </c>
      <c r="K248" s="195" t="s">
        <v>23</v>
      </c>
      <c r="L248" s="62"/>
      <c r="M248" s="200" t="s">
        <v>23</v>
      </c>
      <c r="N248" s="201" t="s">
        <v>44</v>
      </c>
      <c r="O248" s="43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AR248" s="24" t="s">
        <v>236</v>
      </c>
      <c r="AT248" s="24" t="s">
        <v>138</v>
      </c>
      <c r="AU248" s="24" t="s">
        <v>159</v>
      </c>
      <c r="AY248" s="24" t="s">
        <v>135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4" t="s">
        <v>78</v>
      </c>
      <c r="BK248" s="204">
        <f>ROUND(I248*H248,2)</f>
        <v>0</v>
      </c>
      <c r="BL248" s="24" t="s">
        <v>236</v>
      </c>
      <c r="BM248" s="24" t="s">
        <v>414</v>
      </c>
    </row>
    <row r="249" spans="2:65" s="1" customFormat="1" ht="44.25" customHeight="1">
      <c r="B249" s="42"/>
      <c r="C249" s="193" t="s">
        <v>415</v>
      </c>
      <c r="D249" s="193" t="s">
        <v>138</v>
      </c>
      <c r="E249" s="194" t="s">
        <v>416</v>
      </c>
      <c r="F249" s="195" t="s">
        <v>417</v>
      </c>
      <c r="G249" s="196" t="s">
        <v>141</v>
      </c>
      <c r="H249" s="197">
        <v>16</v>
      </c>
      <c r="I249" s="198"/>
      <c r="J249" s="199">
        <f>ROUND(I249*H249,2)</f>
        <v>0</v>
      </c>
      <c r="K249" s="195" t="s">
        <v>23</v>
      </c>
      <c r="L249" s="62"/>
      <c r="M249" s="200" t="s">
        <v>23</v>
      </c>
      <c r="N249" s="201" t="s">
        <v>44</v>
      </c>
      <c r="O249" s="43"/>
      <c r="P249" s="202">
        <f>O249*H249</f>
        <v>0</v>
      </c>
      <c r="Q249" s="202">
        <v>0</v>
      </c>
      <c r="R249" s="202">
        <f>Q249*H249</f>
        <v>0</v>
      </c>
      <c r="S249" s="202">
        <v>0</v>
      </c>
      <c r="T249" s="203">
        <f>S249*H249</f>
        <v>0</v>
      </c>
      <c r="AR249" s="24" t="s">
        <v>236</v>
      </c>
      <c r="AT249" s="24" t="s">
        <v>138</v>
      </c>
      <c r="AU249" s="24" t="s">
        <v>159</v>
      </c>
      <c r="AY249" s="24" t="s">
        <v>135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24" t="s">
        <v>78</v>
      </c>
      <c r="BK249" s="204">
        <f>ROUND(I249*H249,2)</f>
        <v>0</v>
      </c>
      <c r="BL249" s="24" t="s">
        <v>236</v>
      </c>
      <c r="BM249" s="24" t="s">
        <v>418</v>
      </c>
    </row>
    <row r="250" spans="2:47" s="1" customFormat="1" ht="94.5">
      <c r="B250" s="42"/>
      <c r="C250" s="64"/>
      <c r="D250" s="230" t="s">
        <v>340</v>
      </c>
      <c r="E250" s="64"/>
      <c r="F250" s="257" t="s">
        <v>419</v>
      </c>
      <c r="G250" s="64"/>
      <c r="H250" s="64"/>
      <c r="I250" s="163"/>
      <c r="J250" s="64"/>
      <c r="K250" s="64"/>
      <c r="L250" s="62"/>
      <c r="M250" s="258"/>
      <c r="N250" s="43"/>
      <c r="O250" s="43"/>
      <c r="P250" s="43"/>
      <c r="Q250" s="43"/>
      <c r="R250" s="43"/>
      <c r="S250" s="43"/>
      <c r="T250" s="79"/>
      <c r="AT250" s="24" t="s">
        <v>340</v>
      </c>
      <c r="AU250" s="24" t="s">
        <v>159</v>
      </c>
    </row>
    <row r="251" spans="2:65" s="1" customFormat="1" ht="22.5" customHeight="1">
      <c r="B251" s="42"/>
      <c r="C251" s="193" t="s">
        <v>420</v>
      </c>
      <c r="D251" s="193" t="s">
        <v>138</v>
      </c>
      <c r="E251" s="194" t="s">
        <v>421</v>
      </c>
      <c r="F251" s="195" t="s">
        <v>422</v>
      </c>
      <c r="G251" s="196" t="s">
        <v>162</v>
      </c>
      <c r="H251" s="197">
        <v>56</v>
      </c>
      <c r="I251" s="198"/>
      <c r="J251" s="199">
        <f>ROUND(I251*H251,2)</f>
        <v>0</v>
      </c>
      <c r="K251" s="195" t="s">
        <v>23</v>
      </c>
      <c r="L251" s="62"/>
      <c r="M251" s="200" t="s">
        <v>23</v>
      </c>
      <c r="N251" s="201" t="s">
        <v>44</v>
      </c>
      <c r="O251" s="43"/>
      <c r="P251" s="202">
        <f>O251*H251</f>
        <v>0</v>
      </c>
      <c r="Q251" s="202">
        <v>0.00653</v>
      </c>
      <c r="R251" s="202">
        <f>Q251*H251</f>
        <v>0.36568</v>
      </c>
      <c r="S251" s="202">
        <v>0</v>
      </c>
      <c r="T251" s="203">
        <f>S251*H251</f>
        <v>0</v>
      </c>
      <c r="AR251" s="24" t="s">
        <v>236</v>
      </c>
      <c r="AT251" s="24" t="s">
        <v>138</v>
      </c>
      <c r="AU251" s="24" t="s">
        <v>159</v>
      </c>
      <c r="AY251" s="24" t="s">
        <v>135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24" t="s">
        <v>78</v>
      </c>
      <c r="BK251" s="204">
        <f>ROUND(I251*H251,2)</f>
        <v>0</v>
      </c>
      <c r="BL251" s="24" t="s">
        <v>236</v>
      </c>
      <c r="BM251" s="24" t="s">
        <v>423</v>
      </c>
    </row>
    <row r="252" spans="2:51" s="12" customFormat="1" ht="13.5">
      <c r="B252" s="217"/>
      <c r="C252" s="218"/>
      <c r="D252" s="230" t="s">
        <v>145</v>
      </c>
      <c r="E252" s="246" t="s">
        <v>23</v>
      </c>
      <c r="F252" s="243" t="s">
        <v>424</v>
      </c>
      <c r="G252" s="218"/>
      <c r="H252" s="244">
        <v>56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145</v>
      </c>
      <c r="AU252" s="227" t="s">
        <v>159</v>
      </c>
      <c r="AV252" s="12" t="s">
        <v>83</v>
      </c>
      <c r="AW252" s="12" t="s">
        <v>37</v>
      </c>
      <c r="AX252" s="12" t="s">
        <v>78</v>
      </c>
      <c r="AY252" s="227" t="s">
        <v>135</v>
      </c>
    </row>
    <row r="253" spans="2:65" s="1" customFormat="1" ht="22.5" customHeight="1">
      <c r="B253" s="42"/>
      <c r="C253" s="193" t="s">
        <v>425</v>
      </c>
      <c r="D253" s="193" t="s">
        <v>138</v>
      </c>
      <c r="E253" s="194" t="s">
        <v>426</v>
      </c>
      <c r="F253" s="195" t="s">
        <v>427</v>
      </c>
      <c r="G253" s="196" t="s">
        <v>141</v>
      </c>
      <c r="H253" s="197">
        <v>64</v>
      </c>
      <c r="I253" s="198"/>
      <c r="J253" s="199">
        <f>ROUND(I253*H253,2)</f>
        <v>0</v>
      </c>
      <c r="K253" s="195" t="s">
        <v>23</v>
      </c>
      <c r="L253" s="62"/>
      <c r="M253" s="200" t="s">
        <v>23</v>
      </c>
      <c r="N253" s="201" t="s">
        <v>44</v>
      </c>
      <c r="O253" s="43"/>
      <c r="P253" s="202">
        <f>O253*H253</f>
        <v>0</v>
      </c>
      <c r="Q253" s="202">
        <v>0</v>
      </c>
      <c r="R253" s="202">
        <f>Q253*H253</f>
        <v>0</v>
      </c>
      <c r="S253" s="202">
        <v>0</v>
      </c>
      <c r="T253" s="203">
        <f>S253*H253</f>
        <v>0</v>
      </c>
      <c r="AR253" s="24" t="s">
        <v>236</v>
      </c>
      <c r="AT253" s="24" t="s">
        <v>138</v>
      </c>
      <c r="AU253" s="24" t="s">
        <v>159</v>
      </c>
      <c r="AY253" s="24" t="s">
        <v>135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24" t="s">
        <v>78</v>
      </c>
      <c r="BK253" s="204">
        <f>ROUND(I253*H253,2)</f>
        <v>0</v>
      </c>
      <c r="BL253" s="24" t="s">
        <v>236</v>
      </c>
      <c r="BM253" s="24" t="s">
        <v>428</v>
      </c>
    </row>
    <row r="254" spans="2:51" s="12" customFormat="1" ht="13.5">
      <c r="B254" s="217"/>
      <c r="C254" s="218"/>
      <c r="D254" s="230" t="s">
        <v>145</v>
      </c>
      <c r="E254" s="246" t="s">
        <v>23</v>
      </c>
      <c r="F254" s="243" t="s">
        <v>429</v>
      </c>
      <c r="G254" s="218"/>
      <c r="H254" s="244">
        <v>64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145</v>
      </c>
      <c r="AU254" s="227" t="s">
        <v>159</v>
      </c>
      <c r="AV254" s="12" t="s">
        <v>83</v>
      </c>
      <c r="AW254" s="12" t="s">
        <v>37</v>
      </c>
      <c r="AX254" s="12" t="s">
        <v>78</v>
      </c>
      <c r="AY254" s="227" t="s">
        <v>135</v>
      </c>
    </row>
    <row r="255" spans="2:65" s="1" customFormat="1" ht="22.5" customHeight="1">
      <c r="B255" s="42"/>
      <c r="C255" s="193" t="s">
        <v>430</v>
      </c>
      <c r="D255" s="193" t="s">
        <v>138</v>
      </c>
      <c r="E255" s="194" t="s">
        <v>431</v>
      </c>
      <c r="F255" s="195" t="s">
        <v>432</v>
      </c>
      <c r="G255" s="196" t="s">
        <v>141</v>
      </c>
      <c r="H255" s="197">
        <v>48</v>
      </c>
      <c r="I255" s="198"/>
      <c r="J255" s="199">
        <f>ROUND(I255*H255,2)</f>
        <v>0</v>
      </c>
      <c r="K255" s="195" t="s">
        <v>23</v>
      </c>
      <c r="L255" s="62"/>
      <c r="M255" s="200" t="s">
        <v>23</v>
      </c>
      <c r="N255" s="201" t="s">
        <v>44</v>
      </c>
      <c r="O255" s="43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AR255" s="24" t="s">
        <v>236</v>
      </c>
      <c r="AT255" s="24" t="s">
        <v>138</v>
      </c>
      <c r="AU255" s="24" t="s">
        <v>159</v>
      </c>
      <c r="AY255" s="24" t="s">
        <v>135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4" t="s">
        <v>78</v>
      </c>
      <c r="BK255" s="204">
        <f>ROUND(I255*H255,2)</f>
        <v>0</v>
      </c>
      <c r="BL255" s="24" t="s">
        <v>236</v>
      </c>
      <c r="BM255" s="24" t="s">
        <v>433</v>
      </c>
    </row>
    <row r="256" spans="2:51" s="12" customFormat="1" ht="13.5">
      <c r="B256" s="217"/>
      <c r="C256" s="218"/>
      <c r="D256" s="230" t="s">
        <v>145</v>
      </c>
      <c r="E256" s="246" t="s">
        <v>23</v>
      </c>
      <c r="F256" s="243" t="s">
        <v>434</v>
      </c>
      <c r="G256" s="218"/>
      <c r="H256" s="244">
        <v>48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145</v>
      </c>
      <c r="AU256" s="227" t="s">
        <v>159</v>
      </c>
      <c r="AV256" s="12" t="s">
        <v>83</v>
      </c>
      <c r="AW256" s="12" t="s">
        <v>37</v>
      </c>
      <c r="AX256" s="12" t="s">
        <v>78</v>
      </c>
      <c r="AY256" s="227" t="s">
        <v>135</v>
      </c>
    </row>
    <row r="257" spans="2:65" s="1" customFormat="1" ht="31.5" customHeight="1">
      <c r="B257" s="42"/>
      <c r="C257" s="193" t="s">
        <v>435</v>
      </c>
      <c r="D257" s="193" t="s">
        <v>138</v>
      </c>
      <c r="E257" s="194" t="s">
        <v>436</v>
      </c>
      <c r="F257" s="195" t="s">
        <v>437</v>
      </c>
      <c r="G257" s="196" t="s">
        <v>171</v>
      </c>
      <c r="H257" s="197">
        <v>160</v>
      </c>
      <c r="I257" s="198"/>
      <c r="J257" s="199">
        <f>ROUND(I257*H257,2)</f>
        <v>0</v>
      </c>
      <c r="K257" s="195" t="s">
        <v>23</v>
      </c>
      <c r="L257" s="62"/>
      <c r="M257" s="200" t="s">
        <v>23</v>
      </c>
      <c r="N257" s="201" t="s">
        <v>44</v>
      </c>
      <c r="O257" s="43"/>
      <c r="P257" s="202">
        <f>O257*H257</f>
        <v>0</v>
      </c>
      <c r="Q257" s="202">
        <v>0</v>
      </c>
      <c r="R257" s="202">
        <f>Q257*H257</f>
        <v>0</v>
      </c>
      <c r="S257" s="202">
        <v>0</v>
      </c>
      <c r="T257" s="203">
        <f>S257*H257</f>
        <v>0</v>
      </c>
      <c r="AR257" s="24" t="s">
        <v>236</v>
      </c>
      <c r="AT257" s="24" t="s">
        <v>138</v>
      </c>
      <c r="AU257" s="24" t="s">
        <v>159</v>
      </c>
      <c r="AY257" s="24" t="s">
        <v>135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24" t="s">
        <v>78</v>
      </c>
      <c r="BK257" s="204">
        <f>ROUND(I257*H257,2)</f>
        <v>0</v>
      </c>
      <c r="BL257" s="24" t="s">
        <v>236</v>
      </c>
      <c r="BM257" s="24" t="s">
        <v>438</v>
      </c>
    </row>
    <row r="258" spans="2:51" s="12" customFormat="1" ht="13.5">
      <c r="B258" s="217"/>
      <c r="C258" s="218"/>
      <c r="D258" s="230" t="s">
        <v>145</v>
      </c>
      <c r="E258" s="246" t="s">
        <v>23</v>
      </c>
      <c r="F258" s="243" t="s">
        <v>439</v>
      </c>
      <c r="G258" s="218"/>
      <c r="H258" s="244">
        <v>160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145</v>
      </c>
      <c r="AU258" s="227" t="s">
        <v>159</v>
      </c>
      <c r="AV258" s="12" t="s">
        <v>83</v>
      </c>
      <c r="AW258" s="12" t="s">
        <v>37</v>
      </c>
      <c r="AX258" s="12" t="s">
        <v>78</v>
      </c>
      <c r="AY258" s="227" t="s">
        <v>135</v>
      </c>
    </row>
    <row r="259" spans="2:65" s="1" customFormat="1" ht="31.5" customHeight="1">
      <c r="B259" s="42"/>
      <c r="C259" s="193" t="s">
        <v>440</v>
      </c>
      <c r="D259" s="193" t="s">
        <v>138</v>
      </c>
      <c r="E259" s="194" t="s">
        <v>441</v>
      </c>
      <c r="F259" s="195" t="s">
        <v>442</v>
      </c>
      <c r="G259" s="196" t="s">
        <v>141</v>
      </c>
      <c r="H259" s="197">
        <v>16</v>
      </c>
      <c r="I259" s="198"/>
      <c r="J259" s="199">
        <f>ROUND(I259*H259,2)</f>
        <v>0</v>
      </c>
      <c r="K259" s="195" t="s">
        <v>23</v>
      </c>
      <c r="L259" s="62"/>
      <c r="M259" s="200" t="s">
        <v>23</v>
      </c>
      <c r="N259" s="201" t="s">
        <v>44</v>
      </c>
      <c r="O259" s="43"/>
      <c r="P259" s="202">
        <f>O259*H259</f>
        <v>0</v>
      </c>
      <c r="Q259" s="202">
        <v>0</v>
      </c>
      <c r="R259" s="202">
        <f>Q259*H259</f>
        <v>0</v>
      </c>
      <c r="S259" s="202">
        <v>0</v>
      </c>
      <c r="T259" s="203">
        <f>S259*H259</f>
        <v>0</v>
      </c>
      <c r="AR259" s="24" t="s">
        <v>236</v>
      </c>
      <c r="AT259" s="24" t="s">
        <v>138</v>
      </c>
      <c r="AU259" s="24" t="s">
        <v>159</v>
      </c>
      <c r="AY259" s="24" t="s">
        <v>135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4" t="s">
        <v>78</v>
      </c>
      <c r="BK259" s="204">
        <f>ROUND(I259*H259,2)</f>
        <v>0</v>
      </c>
      <c r="BL259" s="24" t="s">
        <v>236</v>
      </c>
      <c r="BM259" s="24" t="s">
        <v>443</v>
      </c>
    </row>
    <row r="260" spans="2:65" s="1" customFormat="1" ht="31.5" customHeight="1">
      <c r="B260" s="42"/>
      <c r="C260" s="193" t="s">
        <v>444</v>
      </c>
      <c r="D260" s="193" t="s">
        <v>138</v>
      </c>
      <c r="E260" s="194" t="s">
        <v>445</v>
      </c>
      <c r="F260" s="195" t="s">
        <v>446</v>
      </c>
      <c r="G260" s="196" t="s">
        <v>141</v>
      </c>
      <c r="H260" s="197">
        <v>16</v>
      </c>
      <c r="I260" s="198"/>
      <c r="J260" s="199">
        <f>ROUND(I260*H260,2)</f>
        <v>0</v>
      </c>
      <c r="K260" s="195" t="s">
        <v>23</v>
      </c>
      <c r="L260" s="62"/>
      <c r="M260" s="200" t="s">
        <v>23</v>
      </c>
      <c r="N260" s="201" t="s">
        <v>44</v>
      </c>
      <c r="O260" s="43"/>
      <c r="P260" s="202">
        <f>O260*H260</f>
        <v>0</v>
      </c>
      <c r="Q260" s="202">
        <v>0</v>
      </c>
      <c r="R260" s="202">
        <f>Q260*H260</f>
        <v>0</v>
      </c>
      <c r="S260" s="202">
        <v>0</v>
      </c>
      <c r="T260" s="203">
        <f>S260*H260</f>
        <v>0</v>
      </c>
      <c r="AR260" s="24" t="s">
        <v>236</v>
      </c>
      <c r="AT260" s="24" t="s">
        <v>138</v>
      </c>
      <c r="AU260" s="24" t="s">
        <v>159</v>
      </c>
      <c r="AY260" s="24" t="s">
        <v>135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24" t="s">
        <v>78</v>
      </c>
      <c r="BK260" s="204">
        <f>ROUND(I260*H260,2)</f>
        <v>0</v>
      </c>
      <c r="BL260" s="24" t="s">
        <v>236</v>
      </c>
      <c r="BM260" s="24" t="s">
        <v>447</v>
      </c>
    </row>
    <row r="261" spans="2:63" s="10" customFormat="1" ht="22.35" customHeight="1">
      <c r="B261" s="176"/>
      <c r="C261" s="177"/>
      <c r="D261" s="190" t="s">
        <v>72</v>
      </c>
      <c r="E261" s="191" t="s">
        <v>448</v>
      </c>
      <c r="F261" s="191" t="s">
        <v>449</v>
      </c>
      <c r="G261" s="177"/>
      <c r="H261" s="177"/>
      <c r="I261" s="180"/>
      <c r="J261" s="192">
        <f>BK261</f>
        <v>0</v>
      </c>
      <c r="K261" s="177"/>
      <c r="L261" s="182"/>
      <c r="M261" s="183"/>
      <c r="N261" s="184"/>
      <c r="O261" s="184"/>
      <c r="P261" s="185">
        <f>SUM(P262:P280)</f>
        <v>0</v>
      </c>
      <c r="Q261" s="184"/>
      <c r="R261" s="185">
        <f>SUM(R262:R280)</f>
        <v>0.03918</v>
      </c>
      <c r="S261" s="184"/>
      <c r="T261" s="186">
        <f>SUM(T262:T280)</f>
        <v>0</v>
      </c>
      <c r="AR261" s="187" t="s">
        <v>83</v>
      </c>
      <c r="AT261" s="188" t="s">
        <v>72</v>
      </c>
      <c r="AU261" s="188" t="s">
        <v>83</v>
      </c>
      <c r="AY261" s="187" t="s">
        <v>135</v>
      </c>
      <c r="BK261" s="189">
        <f>SUM(BK262:BK280)</f>
        <v>0</v>
      </c>
    </row>
    <row r="262" spans="2:65" s="1" customFormat="1" ht="22.5" customHeight="1">
      <c r="B262" s="42"/>
      <c r="C262" s="193" t="s">
        <v>450</v>
      </c>
      <c r="D262" s="193" t="s">
        <v>138</v>
      </c>
      <c r="E262" s="194" t="s">
        <v>404</v>
      </c>
      <c r="F262" s="195" t="s">
        <v>405</v>
      </c>
      <c r="G262" s="196" t="s">
        <v>187</v>
      </c>
      <c r="H262" s="197">
        <v>4</v>
      </c>
      <c r="I262" s="198"/>
      <c r="J262" s="199">
        <f>ROUND(I262*H262,2)</f>
        <v>0</v>
      </c>
      <c r="K262" s="195" t="s">
        <v>23</v>
      </c>
      <c r="L262" s="62"/>
      <c r="M262" s="200" t="s">
        <v>23</v>
      </c>
      <c r="N262" s="201" t="s">
        <v>44</v>
      </c>
      <c r="O262" s="43"/>
      <c r="P262" s="202">
        <f>O262*H262</f>
        <v>0</v>
      </c>
      <c r="Q262" s="202">
        <v>0</v>
      </c>
      <c r="R262" s="202">
        <f>Q262*H262</f>
        <v>0</v>
      </c>
      <c r="S262" s="202">
        <v>0</v>
      </c>
      <c r="T262" s="203">
        <f>S262*H262</f>
        <v>0</v>
      </c>
      <c r="AR262" s="24" t="s">
        <v>236</v>
      </c>
      <c r="AT262" s="24" t="s">
        <v>138</v>
      </c>
      <c r="AU262" s="24" t="s">
        <v>159</v>
      </c>
      <c r="AY262" s="24" t="s">
        <v>135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4" t="s">
        <v>78</v>
      </c>
      <c r="BK262" s="204">
        <f>ROUND(I262*H262,2)</f>
        <v>0</v>
      </c>
      <c r="BL262" s="24" t="s">
        <v>236</v>
      </c>
      <c r="BM262" s="24" t="s">
        <v>451</v>
      </c>
    </row>
    <row r="263" spans="2:47" s="1" customFormat="1" ht="243">
      <c r="B263" s="42"/>
      <c r="C263" s="64"/>
      <c r="D263" s="207" t="s">
        <v>340</v>
      </c>
      <c r="E263" s="64"/>
      <c r="F263" s="259" t="s">
        <v>407</v>
      </c>
      <c r="G263" s="64"/>
      <c r="H263" s="64"/>
      <c r="I263" s="163"/>
      <c r="J263" s="64"/>
      <c r="K263" s="64"/>
      <c r="L263" s="62"/>
      <c r="M263" s="258"/>
      <c r="N263" s="43"/>
      <c r="O263" s="43"/>
      <c r="P263" s="43"/>
      <c r="Q263" s="43"/>
      <c r="R263" s="43"/>
      <c r="S263" s="43"/>
      <c r="T263" s="79"/>
      <c r="AT263" s="24" t="s">
        <v>340</v>
      </c>
      <c r="AU263" s="24" t="s">
        <v>159</v>
      </c>
    </row>
    <row r="264" spans="2:51" s="11" customFormat="1" ht="13.5">
      <c r="B264" s="205"/>
      <c r="C264" s="206"/>
      <c r="D264" s="207" t="s">
        <v>145</v>
      </c>
      <c r="E264" s="208" t="s">
        <v>23</v>
      </c>
      <c r="F264" s="209" t="s">
        <v>452</v>
      </c>
      <c r="G264" s="206"/>
      <c r="H264" s="210" t="s">
        <v>23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145</v>
      </c>
      <c r="AU264" s="216" t="s">
        <v>159</v>
      </c>
      <c r="AV264" s="11" t="s">
        <v>78</v>
      </c>
      <c r="AW264" s="11" t="s">
        <v>37</v>
      </c>
      <c r="AX264" s="11" t="s">
        <v>73</v>
      </c>
      <c r="AY264" s="216" t="s">
        <v>135</v>
      </c>
    </row>
    <row r="265" spans="2:51" s="12" customFormat="1" ht="13.5">
      <c r="B265" s="217"/>
      <c r="C265" s="218"/>
      <c r="D265" s="207" t="s">
        <v>145</v>
      </c>
      <c r="E265" s="219" t="s">
        <v>23</v>
      </c>
      <c r="F265" s="220" t="s">
        <v>453</v>
      </c>
      <c r="G265" s="218"/>
      <c r="H265" s="221">
        <v>1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145</v>
      </c>
      <c r="AU265" s="227" t="s">
        <v>159</v>
      </c>
      <c r="AV265" s="12" t="s">
        <v>83</v>
      </c>
      <c r="AW265" s="12" t="s">
        <v>37</v>
      </c>
      <c r="AX265" s="12" t="s">
        <v>73</v>
      </c>
      <c r="AY265" s="227" t="s">
        <v>135</v>
      </c>
    </row>
    <row r="266" spans="2:51" s="12" customFormat="1" ht="13.5">
      <c r="B266" s="217"/>
      <c r="C266" s="218"/>
      <c r="D266" s="207" t="s">
        <v>145</v>
      </c>
      <c r="E266" s="219" t="s">
        <v>23</v>
      </c>
      <c r="F266" s="220" t="s">
        <v>454</v>
      </c>
      <c r="G266" s="218"/>
      <c r="H266" s="221">
        <v>1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145</v>
      </c>
      <c r="AU266" s="227" t="s">
        <v>159</v>
      </c>
      <c r="AV266" s="12" t="s">
        <v>83</v>
      </c>
      <c r="AW266" s="12" t="s">
        <v>37</v>
      </c>
      <c r="AX266" s="12" t="s">
        <v>73</v>
      </c>
      <c r="AY266" s="227" t="s">
        <v>135</v>
      </c>
    </row>
    <row r="267" spans="2:51" s="12" customFormat="1" ht="13.5">
      <c r="B267" s="217"/>
      <c r="C267" s="218"/>
      <c r="D267" s="207" t="s">
        <v>145</v>
      </c>
      <c r="E267" s="219" t="s">
        <v>23</v>
      </c>
      <c r="F267" s="220" t="s">
        <v>455</v>
      </c>
      <c r="G267" s="218"/>
      <c r="H267" s="221">
        <v>1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145</v>
      </c>
      <c r="AU267" s="227" t="s">
        <v>159</v>
      </c>
      <c r="AV267" s="12" t="s">
        <v>83</v>
      </c>
      <c r="AW267" s="12" t="s">
        <v>37</v>
      </c>
      <c r="AX267" s="12" t="s">
        <v>73</v>
      </c>
      <c r="AY267" s="227" t="s">
        <v>135</v>
      </c>
    </row>
    <row r="268" spans="2:51" s="12" customFormat="1" ht="13.5">
      <c r="B268" s="217"/>
      <c r="C268" s="218"/>
      <c r="D268" s="207" t="s">
        <v>145</v>
      </c>
      <c r="E268" s="219" t="s">
        <v>23</v>
      </c>
      <c r="F268" s="220" t="s">
        <v>456</v>
      </c>
      <c r="G268" s="218"/>
      <c r="H268" s="221">
        <v>1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145</v>
      </c>
      <c r="AU268" s="227" t="s">
        <v>159</v>
      </c>
      <c r="AV268" s="12" t="s">
        <v>83</v>
      </c>
      <c r="AW268" s="12" t="s">
        <v>37</v>
      </c>
      <c r="AX268" s="12" t="s">
        <v>73</v>
      </c>
      <c r="AY268" s="227" t="s">
        <v>135</v>
      </c>
    </row>
    <row r="269" spans="2:51" s="13" customFormat="1" ht="13.5">
      <c r="B269" s="228"/>
      <c r="C269" s="229"/>
      <c r="D269" s="230" t="s">
        <v>145</v>
      </c>
      <c r="E269" s="231" t="s">
        <v>23</v>
      </c>
      <c r="F269" s="232" t="s">
        <v>151</v>
      </c>
      <c r="G269" s="229"/>
      <c r="H269" s="233">
        <v>4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145</v>
      </c>
      <c r="AU269" s="239" t="s">
        <v>159</v>
      </c>
      <c r="AV269" s="13" t="s">
        <v>143</v>
      </c>
      <c r="AW269" s="13" t="s">
        <v>37</v>
      </c>
      <c r="AX269" s="13" t="s">
        <v>78</v>
      </c>
      <c r="AY269" s="239" t="s">
        <v>135</v>
      </c>
    </row>
    <row r="270" spans="2:65" s="1" customFormat="1" ht="31.5" customHeight="1">
      <c r="B270" s="42"/>
      <c r="C270" s="193" t="s">
        <v>457</v>
      </c>
      <c r="D270" s="193" t="s">
        <v>138</v>
      </c>
      <c r="E270" s="194" t="s">
        <v>412</v>
      </c>
      <c r="F270" s="195" t="s">
        <v>413</v>
      </c>
      <c r="G270" s="196" t="s">
        <v>187</v>
      </c>
      <c r="H270" s="197">
        <v>4</v>
      </c>
      <c r="I270" s="198"/>
      <c r="J270" s="199">
        <f>ROUND(I270*H270,2)</f>
        <v>0</v>
      </c>
      <c r="K270" s="195" t="s">
        <v>23</v>
      </c>
      <c r="L270" s="62"/>
      <c r="M270" s="200" t="s">
        <v>23</v>
      </c>
      <c r="N270" s="201" t="s">
        <v>44</v>
      </c>
      <c r="O270" s="43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AR270" s="24" t="s">
        <v>236</v>
      </c>
      <c r="AT270" s="24" t="s">
        <v>138</v>
      </c>
      <c r="AU270" s="24" t="s">
        <v>159</v>
      </c>
      <c r="AY270" s="24" t="s">
        <v>135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78</v>
      </c>
      <c r="BK270" s="204">
        <f>ROUND(I270*H270,2)</f>
        <v>0</v>
      </c>
      <c r="BL270" s="24" t="s">
        <v>236</v>
      </c>
      <c r="BM270" s="24" t="s">
        <v>458</v>
      </c>
    </row>
    <row r="271" spans="2:65" s="1" customFormat="1" ht="44.25" customHeight="1">
      <c r="B271" s="42"/>
      <c r="C271" s="193" t="s">
        <v>459</v>
      </c>
      <c r="D271" s="193" t="s">
        <v>138</v>
      </c>
      <c r="E271" s="194" t="s">
        <v>416</v>
      </c>
      <c r="F271" s="195" t="s">
        <v>417</v>
      </c>
      <c r="G271" s="196" t="s">
        <v>141</v>
      </c>
      <c r="H271" s="197">
        <v>4</v>
      </c>
      <c r="I271" s="198"/>
      <c r="J271" s="199">
        <f>ROUND(I271*H271,2)</f>
        <v>0</v>
      </c>
      <c r="K271" s="195" t="s">
        <v>23</v>
      </c>
      <c r="L271" s="62"/>
      <c r="M271" s="200" t="s">
        <v>23</v>
      </c>
      <c r="N271" s="201" t="s">
        <v>44</v>
      </c>
      <c r="O271" s="43"/>
      <c r="P271" s="202">
        <f>O271*H271</f>
        <v>0</v>
      </c>
      <c r="Q271" s="202">
        <v>0</v>
      </c>
      <c r="R271" s="202">
        <f>Q271*H271</f>
        <v>0</v>
      </c>
      <c r="S271" s="202">
        <v>0</v>
      </c>
      <c r="T271" s="203">
        <f>S271*H271</f>
        <v>0</v>
      </c>
      <c r="AR271" s="24" t="s">
        <v>236</v>
      </c>
      <c r="AT271" s="24" t="s">
        <v>138</v>
      </c>
      <c r="AU271" s="24" t="s">
        <v>159</v>
      </c>
      <c r="AY271" s="24" t="s">
        <v>135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4" t="s">
        <v>78</v>
      </c>
      <c r="BK271" s="204">
        <f>ROUND(I271*H271,2)</f>
        <v>0</v>
      </c>
      <c r="BL271" s="24" t="s">
        <v>236</v>
      </c>
      <c r="BM271" s="24" t="s">
        <v>460</v>
      </c>
    </row>
    <row r="272" spans="2:47" s="1" customFormat="1" ht="94.5">
      <c r="B272" s="42"/>
      <c r="C272" s="64"/>
      <c r="D272" s="230" t="s">
        <v>340</v>
      </c>
      <c r="E272" s="64"/>
      <c r="F272" s="257" t="s">
        <v>419</v>
      </c>
      <c r="G272" s="64"/>
      <c r="H272" s="64"/>
      <c r="I272" s="163"/>
      <c r="J272" s="64"/>
      <c r="K272" s="64"/>
      <c r="L272" s="62"/>
      <c r="M272" s="258"/>
      <c r="N272" s="43"/>
      <c r="O272" s="43"/>
      <c r="P272" s="43"/>
      <c r="Q272" s="43"/>
      <c r="R272" s="43"/>
      <c r="S272" s="43"/>
      <c r="T272" s="79"/>
      <c r="AT272" s="24" t="s">
        <v>340</v>
      </c>
      <c r="AU272" s="24" t="s">
        <v>159</v>
      </c>
    </row>
    <row r="273" spans="2:65" s="1" customFormat="1" ht="22.5" customHeight="1">
      <c r="B273" s="42"/>
      <c r="C273" s="193" t="s">
        <v>461</v>
      </c>
      <c r="D273" s="193" t="s">
        <v>138</v>
      </c>
      <c r="E273" s="194" t="s">
        <v>421</v>
      </c>
      <c r="F273" s="195" t="s">
        <v>422</v>
      </c>
      <c r="G273" s="196" t="s">
        <v>162</v>
      </c>
      <c r="H273" s="197">
        <v>6</v>
      </c>
      <c r="I273" s="198"/>
      <c r="J273" s="199">
        <f>ROUND(I273*H273,2)</f>
        <v>0</v>
      </c>
      <c r="K273" s="195" t="s">
        <v>23</v>
      </c>
      <c r="L273" s="62"/>
      <c r="M273" s="200" t="s">
        <v>23</v>
      </c>
      <c r="N273" s="201" t="s">
        <v>44</v>
      </c>
      <c r="O273" s="43"/>
      <c r="P273" s="202">
        <f>O273*H273</f>
        <v>0</v>
      </c>
      <c r="Q273" s="202">
        <v>0.00653</v>
      </c>
      <c r="R273" s="202">
        <f>Q273*H273</f>
        <v>0.03918</v>
      </c>
      <c r="S273" s="202">
        <v>0</v>
      </c>
      <c r="T273" s="203">
        <f>S273*H273</f>
        <v>0</v>
      </c>
      <c r="AR273" s="24" t="s">
        <v>236</v>
      </c>
      <c r="AT273" s="24" t="s">
        <v>138</v>
      </c>
      <c r="AU273" s="24" t="s">
        <v>159</v>
      </c>
      <c r="AY273" s="24" t="s">
        <v>135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4" t="s">
        <v>78</v>
      </c>
      <c r="BK273" s="204">
        <f>ROUND(I273*H273,2)</f>
        <v>0</v>
      </c>
      <c r="BL273" s="24" t="s">
        <v>236</v>
      </c>
      <c r="BM273" s="24" t="s">
        <v>462</v>
      </c>
    </row>
    <row r="274" spans="2:51" s="12" customFormat="1" ht="13.5">
      <c r="B274" s="217"/>
      <c r="C274" s="218"/>
      <c r="D274" s="230" t="s">
        <v>145</v>
      </c>
      <c r="E274" s="246" t="s">
        <v>23</v>
      </c>
      <c r="F274" s="243" t="s">
        <v>463</v>
      </c>
      <c r="G274" s="218"/>
      <c r="H274" s="244">
        <v>6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145</v>
      </c>
      <c r="AU274" s="227" t="s">
        <v>159</v>
      </c>
      <c r="AV274" s="12" t="s">
        <v>83</v>
      </c>
      <c r="AW274" s="12" t="s">
        <v>37</v>
      </c>
      <c r="AX274" s="12" t="s">
        <v>78</v>
      </c>
      <c r="AY274" s="227" t="s">
        <v>135</v>
      </c>
    </row>
    <row r="275" spans="2:65" s="1" customFormat="1" ht="22.5" customHeight="1">
      <c r="B275" s="42"/>
      <c r="C275" s="193" t="s">
        <v>464</v>
      </c>
      <c r="D275" s="193" t="s">
        <v>138</v>
      </c>
      <c r="E275" s="194" t="s">
        <v>426</v>
      </c>
      <c r="F275" s="195" t="s">
        <v>427</v>
      </c>
      <c r="G275" s="196" t="s">
        <v>141</v>
      </c>
      <c r="H275" s="197">
        <v>8</v>
      </c>
      <c r="I275" s="198"/>
      <c r="J275" s="199">
        <f>ROUND(I275*H275,2)</f>
        <v>0</v>
      </c>
      <c r="K275" s="195" t="s">
        <v>23</v>
      </c>
      <c r="L275" s="62"/>
      <c r="M275" s="200" t="s">
        <v>23</v>
      </c>
      <c r="N275" s="201" t="s">
        <v>44</v>
      </c>
      <c r="O275" s="43"/>
      <c r="P275" s="202">
        <f>O275*H275</f>
        <v>0</v>
      </c>
      <c r="Q275" s="202">
        <v>0</v>
      </c>
      <c r="R275" s="202">
        <f>Q275*H275</f>
        <v>0</v>
      </c>
      <c r="S275" s="202">
        <v>0</v>
      </c>
      <c r="T275" s="203">
        <f>S275*H275</f>
        <v>0</v>
      </c>
      <c r="AR275" s="24" t="s">
        <v>236</v>
      </c>
      <c r="AT275" s="24" t="s">
        <v>138</v>
      </c>
      <c r="AU275" s="24" t="s">
        <v>159</v>
      </c>
      <c r="AY275" s="24" t="s">
        <v>135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24" t="s">
        <v>78</v>
      </c>
      <c r="BK275" s="204">
        <f>ROUND(I275*H275,2)</f>
        <v>0</v>
      </c>
      <c r="BL275" s="24" t="s">
        <v>236</v>
      </c>
      <c r="BM275" s="24" t="s">
        <v>465</v>
      </c>
    </row>
    <row r="276" spans="2:51" s="12" customFormat="1" ht="13.5">
      <c r="B276" s="217"/>
      <c r="C276" s="218"/>
      <c r="D276" s="230" t="s">
        <v>145</v>
      </c>
      <c r="E276" s="246" t="s">
        <v>23</v>
      </c>
      <c r="F276" s="243" t="s">
        <v>466</v>
      </c>
      <c r="G276" s="218"/>
      <c r="H276" s="244">
        <v>8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145</v>
      </c>
      <c r="AU276" s="227" t="s">
        <v>159</v>
      </c>
      <c r="AV276" s="12" t="s">
        <v>83</v>
      </c>
      <c r="AW276" s="12" t="s">
        <v>37</v>
      </c>
      <c r="AX276" s="12" t="s">
        <v>78</v>
      </c>
      <c r="AY276" s="227" t="s">
        <v>135</v>
      </c>
    </row>
    <row r="277" spans="2:65" s="1" customFormat="1" ht="31.5" customHeight="1">
      <c r="B277" s="42"/>
      <c r="C277" s="193" t="s">
        <v>467</v>
      </c>
      <c r="D277" s="193" t="s">
        <v>138</v>
      </c>
      <c r="E277" s="194" t="s">
        <v>436</v>
      </c>
      <c r="F277" s="195" t="s">
        <v>437</v>
      </c>
      <c r="G277" s="196" t="s">
        <v>171</v>
      </c>
      <c r="H277" s="197">
        <v>12</v>
      </c>
      <c r="I277" s="198"/>
      <c r="J277" s="199">
        <f>ROUND(I277*H277,2)</f>
        <v>0</v>
      </c>
      <c r="K277" s="195" t="s">
        <v>23</v>
      </c>
      <c r="L277" s="62"/>
      <c r="M277" s="200" t="s">
        <v>23</v>
      </c>
      <c r="N277" s="201" t="s">
        <v>44</v>
      </c>
      <c r="O277" s="43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AR277" s="24" t="s">
        <v>236</v>
      </c>
      <c r="AT277" s="24" t="s">
        <v>138</v>
      </c>
      <c r="AU277" s="24" t="s">
        <v>159</v>
      </c>
      <c r="AY277" s="24" t="s">
        <v>135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4" t="s">
        <v>78</v>
      </c>
      <c r="BK277" s="204">
        <f>ROUND(I277*H277,2)</f>
        <v>0</v>
      </c>
      <c r="BL277" s="24" t="s">
        <v>236</v>
      </c>
      <c r="BM277" s="24" t="s">
        <v>468</v>
      </c>
    </row>
    <row r="278" spans="2:51" s="12" customFormat="1" ht="13.5">
      <c r="B278" s="217"/>
      <c r="C278" s="218"/>
      <c r="D278" s="230" t="s">
        <v>145</v>
      </c>
      <c r="E278" s="246" t="s">
        <v>23</v>
      </c>
      <c r="F278" s="243" t="s">
        <v>469</v>
      </c>
      <c r="G278" s="218"/>
      <c r="H278" s="244">
        <v>12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145</v>
      </c>
      <c r="AU278" s="227" t="s">
        <v>159</v>
      </c>
      <c r="AV278" s="12" t="s">
        <v>83</v>
      </c>
      <c r="AW278" s="12" t="s">
        <v>37</v>
      </c>
      <c r="AX278" s="12" t="s">
        <v>78</v>
      </c>
      <c r="AY278" s="227" t="s">
        <v>135</v>
      </c>
    </row>
    <row r="279" spans="2:65" s="1" customFormat="1" ht="31.5" customHeight="1">
      <c r="B279" s="42"/>
      <c r="C279" s="193" t="s">
        <v>470</v>
      </c>
      <c r="D279" s="193" t="s">
        <v>138</v>
      </c>
      <c r="E279" s="194" t="s">
        <v>441</v>
      </c>
      <c r="F279" s="195" t="s">
        <v>442</v>
      </c>
      <c r="G279" s="196" t="s">
        <v>141</v>
      </c>
      <c r="H279" s="197">
        <v>4</v>
      </c>
      <c r="I279" s="198"/>
      <c r="J279" s="199">
        <f>ROUND(I279*H279,2)</f>
        <v>0</v>
      </c>
      <c r="K279" s="195" t="s">
        <v>23</v>
      </c>
      <c r="L279" s="62"/>
      <c r="M279" s="200" t="s">
        <v>23</v>
      </c>
      <c r="N279" s="201" t="s">
        <v>44</v>
      </c>
      <c r="O279" s="43"/>
      <c r="P279" s="202">
        <f>O279*H279</f>
        <v>0</v>
      </c>
      <c r="Q279" s="202">
        <v>0</v>
      </c>
      <c r="R279" s="202">
        <f>Q279*H279</f>
        <v>0</v>
      </c>
      <c r="S279" s="202">
        <v>0</v>
      </c>
      <c r="T279" s="203">
        <f>S279*H279</f>
        <v>0</v>
      </c>
      <c r="AR279" s="24" t="s">
        <v>236</v>
      </c>
      <c r="AT279" s="24" t="s">
        <v>138</v>
      </c>
      <c r="AU279" s="24" t="s">
        <v>159</v>
      </c>
      <c r="AY279" s="24" t="s">
        <v>135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4" t="s">
        <v>78</v>
      </c>
      <c r="BK279" s="204">
        <f>ROUND(I279*H279,2)</f>
        <v>0</v>
      </c>
      <c r="BL279" s="24" t="s">
        <v>236</v>
      </c>
      <c r="BM279" s="24" t="s">
        <v>471</v>
      </c>
    </row>
    <row r="280" spans="2:65" s="1" customFormat="1" ht="31.5" customHeight="1">
      <c r="B280" s="42"/>
      <c r="C280" s="193" t="s">
        <v>472</v>
      </c>
      <c r="D280" s="193" t="s">
        <v>138</v>
      </c>
      <c r="E280" s="194" t="s">
        <v>445</v>
      </c>
      <c r="F280" s="195" t="s">
        <v>446</v>
      </c>
      <c r="G280" s="196" t="s">
        <v>141</v>
      </c>
      <c r="H280" s="197">
        <v>4</v>
      </c>
      <c r="I280" s="198"/>
      <c r="J280" s="199">
        <f>ROUND(I280*H280,2)</f>
        <v>0</v>
      </c>
      <c r="K280" s="195" t="s">
        <v>23</v>
      </c>
      <c r="L280" s="62"/>
      <c r="M280" s="200" t="s">
        <v>23</v>
      </c>
      <c r="N280" s="201" t="s">
        <v>44</v>
      </c>
      <c r="O280" s="43"/>
      <c r="P280" s="202">
        <f>O280*H280</f>
        <v>0</v>
      </c>
      <c r="Q280" s="202">
        <v>0</v>
      </c>
      <c r="R280" s="202">
        <f>Q280*H280</f>
        <v>0</v>
      </c>
      <c r="S280" s="202">
        <v>0</v>
      </c>
      <c r="T280" s="203">
        <f>S280*H280</f>
        <v>0</v>
      </c>
      <c r="AR280" s="24" t="s">
        <v>236</v>
      </c>
      <c r="AT280" s="24" t="s">
        <v>138</v>
      </c>
      <c r="AU280" s="24" t="s">
        <v>159</v>
      </c>
      <c r="AY280" s="24" t="s">
        <v>135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24" t="s">
        <v>78</v>
      </c>
      <c r="BK280" s="204">
        <f>ROUND(I280*H280,2)</f>
        <v>0</v>
      </c>
      <c r="BL280" s="24" t="s">
        <v>236</v>
      </c>
      <c r="BM280" s="24" t="s">
        <v>473</v>
      </c>
    </row>
    <row r="281" spans="2:63" s="10" customFormat="1" ht="22.35" customHeight="1">
      <c r="B281" s="176"/>
      <c r="C281" s="177"/>
      <c r="D281" s="190" t="s">
        <v>72</v>
      </c>
      <c r="E281" s="191" t="s">
        <v>474</v>
      </c>
      <c r="F281" s="191" t="s">
        <v>475</v>
      </c>
      <c r="G281" s="177"/>
      <c r="H281" s="177"/>
      <c r="I281" s="180"/>
      <c r="J281" s="192">
        <f>BK281</f>
        <v>0</v>
      </c>
      <c r="K281" s="177"/>
      <c r="L281" s="182"/>
      <c r="M281" s="183"/>
      <c r="N281" s="184"/>
      <c r="O281" s="184"/>
      <c r="P281" s="185">
        <f>SUM(P282:P296)</f>
        <v>0</v>
      </c>
      <c r="Q281" s="184"/>
      <c r="R281" s="185">
        <f>SUM(R282:R296)</f>
        <v>0.01248</v>
      </c>
      <c r="S281" s="184"/>
      <c r="T281" s="186">
        <f>SUM(T282:T296)</f>
        <v>0</v>
      </c>
      <c r="AR281" s="187" t="s">
        <v>83</v>
      </c>
      <c r="AT281" s="188" t="s">
        <v>72</v>
      </c>
      <c r="AU281" s="188" t="s">
        <v>83</v>
      </c>
      <c r="AY281" s="187" t="s">
        <v>135</v>
      </c>
      <c r="BK281" s="189">
        <f>SUM(BK282:BK296)</f>
        <v>0</v>
      </c>
    </row>
    <row r="282" spans="2:65" s="1" customFormat="1" ht="22.5" customHeight="1">
      <c r="B282" s="42"/>
      <c r="C282" s="193" t="s">
        <v>476</v>
      </c>
      <c r="D282" s="193" t="s">
        <v>138</v>
      </c>
      <c r="E282" s="194" t="s">
        <v>477</v>
      </c>
      <c r="F282" s="195" t="s">
        <v>405</v>
      </c>
      <c r="G282" s="196" t="s">
        <v>141</v>
      </c>
      <c r="H282" s="197">
        <v>1</v>
      </c>
      <c r="I282" s="198"/>
      <c r="J282" s="199">
        <f>ROUND(I282*H282,2)</f>
        <v>0</v>
      </c>
      <c r="K282" s="195" t="s">
        <v>23</v>
      </c>
      <c r="L282" s="62"/>
      <c r="M282" s="200" t="s">
        <v>23</v>
      </c>
      <c r="N282" s="201" t="s">
        <v>44</v>
      </c>
      <c r="O282" s="43"/>
      <c r="P282" s="202">
        <f>O282*H282</f>
        <v>0</v>
      </c>
      <c r="Q282" s="202">
        <v>0</v>
      </c>
      <c r="R282" s="202">
        <f>Q282*H282</f>
        <v>0</v>
      </c>
      <c r="S282" s="202">
        <v>0</v>
      </c>
      <c r="T282" s="203">
        <f>S282*H282</f>
        <v>0</v>
      </c>
      <c r="AR282" s="24" t="s">
        <v>236</v>
      </c>
      <c r="AT282" s="24" t="s">
        <v>138</v>
      </c>
      <c r="AU282" s="24" t="s">
        <v>159</v>
      </c>
      <c r="AY282" s="24" t="s">
        <v>135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24" t="s">
        <v>78</v>
      </c>
      <c r="BK282" s="204">
        <f>ROUND(I282*H282,2)</f>
        <v>0</v>
      </c>
      <c r="BL282" s="24" t="s">
        <v>236</v>
      </c>
      <c r="BM282" s="24" t="s">
        <v>478</v>
      </c>
    </row>
    <row r="283" spans="2:47" s="1" customFormat="1" ht="243">
      <c r="B283" s="42"/>
      <c r="C283" s="64"/>
      <c r="D283" s="207" t="s">
        <v>340</v>
      </c>
      <c r="E283" s="64"/>
      <c r="F283" s="259" t="s">
        <v>479</v>
      </c>
      <c r="G283" s="64"/>
      <c r="H283" s="64"/>
      <c r="I283" s="163"/>
      <c r="J283" s="64"/>
      <c r="K283" s="64"/>
      <c r="L283" s="62"/>
      <c r="M283" s="258"/>
      <c r="N283" s="43"/>
      <c r="O283" s="43"/>
      <c r="P283" s="43"/>
      <c r="Q283" s="43"/>
      <c r="R283" s="43"/>
      <c r="S283" s="43"/>
      <c r="T283" s="79"/>
      <c r="AT283" s="24" t="s">
        <v>340</v>
      </c>
      <c r="AU283" s="24" t="s">
        <v>159</v>
      </c>
    </row>
    <row r="284" spans="2:51" s="12" customFormat="1" ht="13.5">
      <c r="B284" s="217"/>
      <c r="C284" s="218"/>
      <c r="D284" s="230" t="s">
        <v>145</v>
      </c>
      <c r="E284" s="246" t="s">
        <v>23</v>
      </c>
      <c r="F284" s="243" t="s">
        <v>286</v>
      </c>
      <c r="G284" s="218"/>
      <c r="H284" s="244">
        <v>1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145</v>
      </c>
      <c r="AU284" s="227" t="s">
        <v>159</v>
      </c>
      <c r="AV284" s="12" t="s">
        <v>83</v>
      </c>
      <c r="AW284" s="12" t="s">
        <v>37</v>
      </c>
      <c r="AX284" s="12" t="s">
        <v>78</v>
      </c>
      <c r="AY284" s="227" t="s">
        <v>135</v>
      </c>
    </row>
    <row r="285" spans="2:65" s="1" customFormat="1" ht="31.5" customHeight="1">
      <c r="B285" s="42"/>
      <c r="C285" s="193" t="s">
        <v>480</v>
      </c>
      <c r="D285" s="193" t="s">
        <v>138</v>
      </c>
      <c r="E285" s="194" t="s">
        <v>412</v>
      </c>
      <c r="F285" s="195" t="s">
        <v>413</v>
      </c>
      <c r="G285" s="196" t="s">
        <v>187</v>
      </c>
      <c r="H285" s="197">
        <v>1</v>
      </c>
      <c r="I285" s="198"/>
      <c r="J285" s="199">
        <f>ROUND(I285*H285,2)</f>
        <v>0</v>
      </c>
      <c r="K285" s="195" t="s">
        <v>23</v>
      </c>
      <c r="L285" s="62"/>
      <c r="M285" s="200" t="s">
        <v>23</v>
      </c>
      <c r="N285" s="201" t="s">
        <v>44</v>
      </c>
      <c r="O285" s="43"/>
      <c r="P285" s="202">
        <f>O285*H285</f>
        <v>0</v>
      </c>
      <c r="Q285" s="202">
        <v>0</v>
      </c>
      <c r="R285" s="202">
        <f>Q285*H285</f>
        <v>0</v>
      </c>
      <c r="S285" s="202">
        <v>0</v>
      </c>
      <c r="T285" s="203">
        <f>S285*H285</f>
        <v>0</v>
      </c>
      <c r="AR285" s="24" t="s">
        <v>236</v>
      </c>
      <c r="AT285" s="24" t="s">
        <v>138</v>
      </c>
      <c r="AU285" s="24" t="s">
        <v>159</v>
      </c>
      <c r="AY285" s="24" t="s">
        <v>135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24" t="s">
        <v>78</v>
      </c>
      <c r="BK285" s="204">
        <f>ROUND(I285*H285,2)</f>
        <v>0</v>
      </c>
      <c r="BL285" s="24" t="s">
        <v>236</v>
      </c>
      <c r="BM285" s="24" t="s">
        <v>481</v>
      </c>
    </row>
    <row r="286" spans="2:65" s="1" customFormat="1" ht="44.25" customHeight="1">
      <c r="B286" s="42"/>
      <c r="C286" s="193" t="s">
        <v>482</v>
      </c>
      <c r="D286" s="193" t="s">
        <v>138</v>
      </c>
      <c r="E286" s="194" t="s">
        <v>483</v>
      </c>
      <c r="F286" s="195" t="s">
        <v>484</v>
      </c>
      <c r="G286" s="196" t="s">
        <v>141</v>
      </c>
      <c r="H286" s="197">
        <v>1</v>
      </c>
      <c r="I286" s="198"/>
      <c r="J286" s="199">
        <f>ROUND(I286*H286,2)</f>
        <v>0</v>
      </c>
      <c r="K286" s="195" t="s">
        <v>23</v>
      </c>
      <c r="L286" s="62"/>
      <c r="M286" s="200" t="s">
        <v>23</v>
      </c>
      <c r="N286" s="201" t="s">
        <v>44</v>
      </c>
      <c r="O286" s="43"/>
      <c r="P286" s="202">
        <f>O286*H286</f>
        <v>0</v>
      </c>
      <c r="Q286" s="202">
        <v>0</v>
      </c>
      <c r="R286" s="202">
        <f>Q286*H286</f>
        <v>0</v>
      </c>
      <c r="S286" s="202">
        <v>0</v>
      </c>
      <c r="T286" s="203">
        <f>S286*H286</f>
        <v>0</v>
      </c>
      <c r="AR286" s="24" t="s">
        <v>236</v>
      </c>
      <c r="AT286" s="24" t="s">
        <v>138</v>
      </c>
      <c r="AU286" s="24" t="s">
        <v>159</v>
      </c>
      <c r="AY286" s="24" t="s">
        <v>135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24" t="s">
        <v>78</v>
      </c>
      <c r="BK286" s="204">
        <f>ROUND(I286*H286,2)</f>
        <v>0</v>
      </c>
      <c r="BL286" s="24" t="s">
        <v>236</v>
      </c>
      <c r="BM286" s="24" t="s">
        <v>485</v>
      </c>
    </row>
    <row r="287" spans="2:47" s="1" customFormat="1" ht="108">
      <c r="B287" s="42"/>
      <c r="C287" s="64"/>
      <c r="D287" s="230" t="s">
        <v>340</v>
      </c>
      <c r="E287" s="64"/>
      <c r="F287" s="257" t="s">
        <v>486</v>
      </c>
      <c r="G287" s="64"/>
      <c r="H287" s="64"/>
      <c r="I287" s="163"/>
      <c r="J287" s="64"/>
      <c r="K287" s="64"/>
      <c r="L287" s="62"/>
      <c r="M287" s="258"/>
      <c r="N287" s="43"/>
      <c r="O287" s="43"/>
      <c r="P287" s="43"/>
      <c r="Q287" s="43"/>
      <c r="R287" s="43"/>
      <c r="S287" s="43"/>
      <c r="T287" s="79"/>
      <c r="AT287" s="24" t="s">
        <v>340</v>
      </c>
      <c r="AU287" s="24" t="s">
        <v>159</v>
      </c>
    </row>
    <row r="288" spans="2:65" s="1" customFormat="1" ht="22.5" customHeight="1">
      <c r="B288" s="42"/>
      <c r="C288" s="193" t="s">
        <v>487</v>
      </c>
      <c r="D288" s="193" t="s">
        <v>138</v>
      </c>
      <c r="E288" s="194" t="s">
        <v>488</v>
      </c>
      <c r="F288" s="195" t="s">
        <v>489</v>
      </c>
      <c r="G288" s="196" t="s">
        <v>162</v>
      </c>
      <c r="H288" s="197">
        <v>4</v>
      </c>
      <c r="I288" s="198"/>
      <c r="J288" s="199">
        <f>ROUND(I288*H288,2)</f>
        <v>0</v>
      </c>
      <c r="K288" s="195" t="s">
        <v>23</v>
      </c>
      <c r="L288" s="62"/>
      <c r="M288" s="200" t="s">
        <v>23</v>
      </c>
      <c r="N288" s="201" t="s">
        <v>44</v>
      </c>
      <c r="O288" s="43"/>
      <c r="P288" s="202">
        <f>O288*H288</f>
        <v>0</v>
      </c>
      <c r="Q288" s="202">
        <v>0.00312</v>
      </c>
      <c r="R288" s="202">
        <f>Q288*H288</f>
        <v>0.01248</v>
      </c>
      <c r="S288" s="202">
        <v>0</v>
      </c>
      <c r="T288" s="203">
        <f>S288*H288</f>
        <v>0</v>
      </c>
      <c r="AR288" s="24" t="s">
        <v>236</v>
      </c>
      <c r="AT288" s="24" t="s">
        <v>138</v>
      </c>
      <c r="AU288" s="24" t="s">
        <v>159</v>
      </c>
      <c r="AY288" s="24" t="s">
        <v>135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24" t="s">
        <v>78</v>
      </c>
      <c r="BK288" s="204">
        <f>ROUND(I288*H288,2)</f>
        <v>0</v>
      </c>
      <c r="BL288" s="24" t="s">
        <v>236</v>
      </c>
      <c r="BM288" s="24" t="s">
        <v>490</v>
      </c>
    </row>
    <row r="289" spans="2:65" s="1" customFormat="1" ht="22.5" customHeight="1">
      <c r="B289" s="42"/>
      <c r="C289" s="193" t="s">
        <v>491</v>
      </c>
      <c r="D289" s="193" t="s">
        <v>138</v>
      </c>
      <c r="E289" s="194" t="s">
        <v>492</v>
      </c>
      <c r="F289" s="195" t="s">
        <v>493</v>
      </c>
      <c r="G289" s="196" t="s">
        <v>141</v>
      </c>
      <c r="H289" s="197">
        <v>2</v>
      </c>
      <c r="I289" s="198"/>
      <c r="J289" s="199">
        <f>ROUND(I289*H289,2)</f>
        <v>0</v>
      </c>
      <c r="K289" s="195" t="s">
        <v>23</v>
      </c>
      <c r="L289" s="62"/>
      <c r="M289" s="200" t="s">
        <v>23</v>
      </c>
      <c r="N289" s="201" t="s">
        <v>44</v>
      </c>
      <c r="O289" s="43"/>
      <c r="P289" s="202">
        <f>O289*H289</f>
        <v>0</v>
      </c>
      <c r="Q289" s="202">
        <v>0</v>
      </c>
      <c r="R289" s="202">
        <f>Q289*H289</f>
        <v>0</v>
      </c>
      <c r="S289" s="202">
        <v>0</v>
      </c>
      <c r="T289" s="203">
        <f>S289*H289</f>
        <v>0</v>
      </c>
      <c r="AR289" s="24" t="s">
        <v>236</v>
      </c>
      <c r="AT289" s="24" t="s">
        <v>138</v>
      </c>
      <c r="AU289" s="24" t="s">
        <v>159</v>
      </c>
      <c r="AY289" s="24" t="s">
        <v>135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24" t="s">
        <v>78</v>
      </c>
      <c r="BK289" s="204">
        <f>ROUND(I289*H289,2)</f>
        <v>0</v>
      </c>
      <c r="BL289" s="24" t="s">
        <v>236</v>
      </c>
      <c r="BM289" s="24" t="s">
        <v>494</v>
      </c>
    </row>
    <row r="290" spans="2:51" s="12" customFormat="1" ht="13.5">
      <c r="B290" s="217"/>
      <c r="C290" s="218"/>
      <c r="D290" s="230" t="s">
        <v>145</v>
      </c>
      <c r="E290" s="246" t="s">
        <v>23</v>
      </c>
      <c r="F290" s="243" t="s">
        <v>495</v>
      </c>
      <c r="G290" s="218"/>
      <c r="H290" s="244">
        <v>2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145</v>
      </c>
      <c r="AU290" s="227" t="s">
        <v>159</v>
      </c>
      <c r="AV290" s="12" t="s">
        <v>83</v>
      </c>
      <c r="AW290" s="12" t="s">
        <v>37</v>
      </c>
      <c r="AX290" s="12" t="s">
        <v>78</v>
      </c>
      <c r="AY290" s="227" t="s">
        <v>135</v>
      </c>
    </row>
    <row r="291" spans="2:65" s="1" customFormat="1" ht="22.5" customHeight="1">
      <c r="B291" s="42"/>
      <c r="C291" s="193" t="s">
        <v>496</v>
      </c>
      <c r="D291" s="193" t="s">
        <v>138</v>
      </c>
      <c r="E291" s="194" t="s">
        <v>497</v>
      </c>
      <c r="F291" s="195" t="s">
        <v>498</v>
      </c>
      <c r="G291" s="196" t="s">
        <v>141</v>
      </c>
      <c r="H291" s="197">
        <v>4</v>
      </c>
      <c r="I291" s="198"/>
      <c r="J291" s="199">
        <f>ROUND(I291*H291,2)</f>
        <v>0</v>
      </c>
      <c r="K291" s="195" t="s">
        <v>23</v>
      </c>
      <c r="L291" s="62"/>
      <c r="M291" s="200" t="s">
        <v>23</v>
      </c>
      <c r="N291" s="201" t="s">
        <v>44</v>
      </c>
      <c r="O291" s="43"/>
      <c r="P291" s="202">
        <f>O291*H291</f>
        <v>0</v>
      </c>
      <c r="Q291" s="202">
        <v>0</v>
      </c>
      <c r="R291" s="202">
        <f>Q291*H291</f>
        <v>0</v>
      </c>
      <c r="S291" s="202">
        <v>0</v>
      </c>
      <c r="T291" s="203">
        <f>S291*H291</f>
        <v>0</v>
      </c>
      <c r="AR291" s="24" t="s">
        <v>236</v>
      </c>
      <c r="AT291" s="24" t="s">
        <v>138</v>
      </c>
      <c r="AU291" s="24" t="s">
        <v>159</v>
      </c>
      <c r="AY291" s="24" t="s">
        <v>135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24" t="s">
        <v>78</v>
      </c>
      <c r="BK291" s="204">
        <f>ROUND(I291*H291,2)</f>
        <v>0</v>
      </c>
      <c r="BL291" s="24" t="s">
        <v>236</v>
      </c>
      <c r="BM291" s="24" t="s">
        <v>499</v>
      </c>
    </row>
    <row r="292" spans="2:51" s="12" customFormat="1" ht="13.5">
      <c r="B292" s="217"/>
      <c r="C292" s="218"/>
      <c r="D292" s="230" t="s">
        <v>145</v>
      </c>
      <c r="E292" s="246" t="s">
        <v>23</v>
      </c>
      <c r="F292" s="243" t="s">
        <v>500</v>
      </c>
      <c r="G292" s="218"/>
      <c r="H292" s="244">
        <v>4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145</v>
      </c>
      <c r="AU292" s="227" t="s">
        <v>159</v>
      </c>
      <c r="AV292" s="12" t="s">
        <v>83</v>
      </c>
      <c r="AW292" s="12" t="s">
        <v>37</v>
      </c>
      <c r="AX292" s="12" t="s">
        <v>78</v>
      </c>
      <c r="AY292" s="227" t="s">
        <v>135</v>
      </c>
    </row>
    <row r="293" spans="2:65" s="1" customFormat="1" ht="31.5" customHeight="1">
      <c r="B293" s="42"/>
      <c r="C293" s="193" t="s">
        <v>501</v>
      </c>
      <c r="D293" s="193" t="s">
        <v>138</v>
      </c>
      <c r="E293" s="194" t="s">
        <v>436</v>
      </c>
      <c r="F293" s="195" t="s">
        <v>437</v>
      </c>
      <c r="G293" s="196" t="s">
        <v>171</v>
      </c>
      <c r="H293" s="197">
        <v>6</v>
      </c>
      <c r="I293" s="198"/>
      <c r="J293" s="199">
        <f>ROUND(I293*H293,2)</f>
        <v>0</v>
      </c>
      <c r="K293" s="195" t="s">
        <v>23</v>
      </c>
      <c r="L293" s="62"/>
      <c r="M293" s="200" t="s">
        <v>23</v>
      </c>
      <c r="N293" s="201" t="s">
        <v>44</v>
      </c>
      <c r="O293" s="43"/>
      <c r="P293" s="202">
        <f>O293*H293</f>
        <v>0</v>
      </c>
      <c r="Q293" s="202">
        <v>0</v>
      </c>
      <c r="R293" s="202">
        <f>Q293*H293</f>
        <v>0</v>
      </c>
      <c r="S293" s="202">
        <v>0</v>
      </c>
      <c r="T293" s="203">
        <f>S293*H293</f>
        <v>0</v>
      </c>
      <c r="AR293" s="24" t="s">
        <v>236</v>
      </c>
      <c r="AT293" s="24" t="s">
        <v>138</v>
      </c>
      <c r="AU293" s="24" t="s">
        <v>159</v>
      </c>
      <c r="AY293" s="24" t="s">
        <v>135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24" t="s">
        <v>78</v>
      </c>
      <c r="BK293" s="204">
        <f>ROUND(I293*H293,2)</f>
        <v>0</v>
      </c>
      <c r="BL293" s="24" t="s">
        <v>236</v>
      </c>
      <c r="BM293" s="24" t="s">
        <v>502</v>
      </c>
    </row>
    <row r="294" spans="2:51" s="12" customFormat="1" ht="13.5">
      <c r="B294" s="217"/>
      <c r="C294" s="218"/>
      <c r="D294" s="230" t="s">
        <v>145</v>
      </c>
      <c r="E294" s="246" t="s">
        <v>23</v>
      </c>
      <c r="F294" s="243" t="s">
        <v>503</v>
      </c>
      <c r="G294" s="218"/>
      <c r="H294" s="244">
        <v>6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145</v>
      </c>
      <c r="AU294" s="227" t="s">
        <v>159</v>
      </c>
      <c r="AV294" s="12" t="s">
        <v>83</v>
      </c>
      <c r="AW294" s="12" t="s">
        <v>37</v>
      </c>
      <c r="AX294" s="12" t="s">
        <v>78</v>
      </c>
      <c r="AY294" s="227" t="s">
        <v>135</v>
      </c>
    </row>
    <row r="295" spans="2:65" s="1" customFormat="1" ht="31.5" customHeight="1">
      <c r="B295" s="42"/>
      <c r="C295" s="193" t="s">
        <v>504</v>
      </c>
      <c r="D295" s="193" t="s">
        <v>138</v>
      </c>
      <c r="E295" s="194" t="s">
        <v>441</v>
      </c>
      <c r="F295" s="195" t="s">
        <v>442</v>
      </c>
      <c r="G295" s="196" t="s">
        <v>141</v>
      </c>
      <c r="H295" s="197">
        <v>1</v>
      </c>
      <c r="I295" s="198"/>
      <c r="J295" s="199">
        <f>ROUND(I295*H295,2)</f>
        <v>0</v>
      </c>
      <c r="K295" s="195" t="s">
        <v>23</v>
      </c>
      <c r="L295" s="62"/>
      <c r="M295" s="200" t="s">
        <v>23</v>
      </c>
      <c r="N295" s="201" t="s">
        <v>44</v>
      </c>
      <c r="O295" s="43"/>
      <c r="P295" s="202">
        <f>O295*H295</f>
        <v>0</v>
      </c>
      <c r="Q295" s="202">
        <v>0</v>
      </c>
      <c r="R295" s="202">
        <f>Q295*H295</f>
        <v>0</v>
      </c>
      <c r="S295" s="202">
        <v>0</v>
      </c>
      <c r="T295" s="203">
        <f>S295*H295</f>
        <v>0</v>
      </c>
      <c r="AR295" s="24" t="s">
        <v>236</v>
      </c>
      <c r="AT295" s="24" t="s">
        <v>138</v>
      </c>
      <c r="AU295" s="24" t="s">
        <v>159</v>
      </c>
      <c r="AY295" s="24" t="s">
        <v>135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24" t="s">
        <v>78</v>
      </c>
      <c r="BK295" s="204">
        <f>ROUND(I295*H295,2)</f>
        <v>0</v>
      </c>
      <c r="BL295" s="24" t="s">
        <v>236</v>
      </c>
      <c r="BM295" s="24" t="s">
        <v>505</v>
      </c>
    </row>
    <row r="296" spans="2:65" s="1" customFormat="1" ht="31.5" customHeight="1">
      <c r="B296" s="42"/>
      <c r="C296" s="193" t="s">
        <v>506</v>
      </c>
      <c r="D296" s="193" t="s">
        <v>138</v>
      </c>
      <c r="E296" s="194" t="s">
        <v>445</v>
      </c>
      <c r="F296" s="195" t="s">
        <v>446</v>
      </c>
      <c r="G296" s="196" t="s">
        <v>141</v>
      </c>
      <c r="H296" s="197">
        <v>1</v>
      </c>
      <c r="I296" s="198"/>
      <c r="J296" s="199">
        <f>ROUND(I296*H296,2)</f>
        <v>0</v>
      </c>
      <c r="K296" s="195" t="s">
        <v>23</v>
      </c>
      <c r="L296" s="62"/>
      <c r="M296" s="200" t="s">
        <v>23</v>
      </c>
      <c r="N296" s="201" t="s">
        <v>44</v>
      </c>
      <c r="O296" s="43"/>
      <c r="P296" s="202">
        <f>O296*H296</f>
        <v>0</v>
      </c>
      <c r="Q296" s="202">
        <v>0</v>
      </c>
      <c r="R296" s="202">
        <f>Q296*H296</f>
        <v>0</v>
      </c>
      <c r="S296" s="202">
        <v>0</v>
      </c>
      <c r="T296" s="203">
        <f>S296*H296</f>
        <v>0</v>
      </c>
      <c r="AR296" s="24" t="s">
        <v>236</v>
      </c>
      <c r="AT296" s="24" t="s">
        <v>138</v>
      </c>
      <c r="AU296" s="24" t="s">
        <v>159</v>
      </c>
      <c r="AY296" s="24" t="s">
        <v>135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4" t="s">
        <v>78</v>
      </c>
      <c r="BK296" s="204">
        <f>ROUND(I296*H296,2)</f>
        <v>0</v>
      </c>
      <c r="BL296" s="24" t="s">
        <v>236</v>
      </c>
      <c r="BM296" s="24" t="s">
        <v>507</v>
      </c>
    </row>
    <row r="297" spans="2:63" s="10" customFormat="1" ht="29.85" customHeight="1">
      <c r="B297" s="176"/>
      <c r="C297" s="177"/>
      <c r="D297" s="190" t="s">
        <v>72</v>
      </c>
      <c r="E297" s="191" t="s">
        <v>508</v>
      </c>
      <c r="F297" s="191" t="s">
        <v>509</v>
      </c>
      <c r="G297" s="177"/>
      <c r="H297" s="177"/>
      <c r="I297" s="180"/>
      <c r="J297" s="192">
        <f>BK297</f>
        <v>0</v>
      </c>
      <c r="K297" s="177"/>
      <c r="L297" s="182"/>
      <c r="M297" s="183"/>
      <c r="N297" s="184"/>
      <c r="O297" s="184"/>
      <c r="P297" s="185">
        <f>SUM(P298:P316)</f>
        <v>0</v>
      </c>
      <c r="Q297" s="184"/>
      <c r="R297" s="185">
        <f>SUM(R298:R316)</f>
        <v>2.8308315</v>
      </c>
      <c r="S297" s="184"/>
      <c r="T297" s="186">
        <f>SUM(T298:T316)</f>
        <v>0.08</v>
      </c>
      <c r="AR297" s="187" t="s">
        <v>83</v>
      </c>
      <c r="AT297" s="188" t="s">
        <v>72</v>
      </c>
      <c r="AU297" s="188" t="s">
        <v>78</v>
      </c>
      <c r="AY297" s="187" t="s">
        <v>135</v>
      </c>
      <c r="BK297" s="189">
        <f>SUM(BK298:BK316)</f>
        <v>0</v>
      </c>
    </row>
    <row r="298" spans="2:65" s="1" customFormat="1" ht="31.5" customHeight="1">
      <c r="B298" s="42"/>
      <c r="C298" s="193" t="s">
        <v>510</v>
      </c>
      <c r="D298" s="193" t="s">
        <v>138</v>
      </c>
      <c r="E298" s="194" t="s">
        <v>511</v>
      </c>
      <c r="F298" s="195" t="s">
        <v>512</v>
      </c>
      <c r="G298" s="196" t="s">
        <v>171</v>
      </c>
      <c r="H298" s="197">
        <v>9.75</v>
      </c>
      <c r="I298" s="198"/>
      <c r="J298" s="199">
        <f>ROUND(I298*H298,2)</f>
        <v>0</v>
      </c>
      <c r="K298" s="195" t="s">
        <v>23</v>
      </c>
      <c r="L298" s="62"/>
      <c r="M298" s="200" t="s">
        <v>23</v>
      </c>
      <c r="N298" s="201" t="s">
        <v>44</v>
      </c>
      <c r="O298" s="43"/>
      <c r="P298" s="202">
        <f>O298*H298</f>
        <v>0</v>
      </c>
      <c r="Q298" s="202">
        <v>0.021</v>
      </c>
      <c r="R298" s="202">
        <f>Q298*H298</f>
        <v>0.20475000000000002</v>
      </c>
      <c r="S298" s="202">
        <v>0</v>
      </c>
      <c r="T298" s="203">
        <f>S298*H298</f>
        <v>0</v>
      </c>
      <c r="AR298" s="24" t="s">
        <v>236</v>
      </c>
      <c r="AT298" s="24" t="s">
        <v>138</v>
      </c>
      <c r="AU298" s="24" t="s">
        <v>83</v>
      </c>
      <c r="AY298" s="24" t="s">
        <v>135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4" t="s">
        <v>78</v>
      </c>
      <c r="BK298" s="204">
        <f>ROUND(I298*H298,2)</f>
        <v>0</v>
      </c>
      <c r="BL298" s="24" t="s">
        <v>236</v>
      </c>
      <c r="BM298" s="24" t="s">
        <v>513</v>
      </c>
    </row>
    <row r="299" spans="2:51" s="11" customFormat="1" ht="13.5">
      <c r="B299" s="205"/>
      <c r="C299" s="206"/>
      <c r="D299" s="207" t="s">
        <v>145</v>
      </c>
      <c r="E299" s="208" t="s">
        <v>23</v>
      </c>
      <c r="F299" s="209" t="s">
        <v>514</v>
      </c>
      <c r="G299" s="206"/>
      <c r="H299" s="210" t="s">
        <v>23</v>
      </c>
      <c r="I299" s="211"/>
      <c r="J299" s="206"/>
      <c r="K299" s="206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145</v>
      </c>
      <c r="AU299" s="216" t="s">
        <v>83</v>
      </c>
      <c r="AV299" s="11" t="s">
        <v>78</v>
      </c>
      <c r="AW299" s="11" t="s">
        <v>37</v>
      </c>
      <c r="AX299" s="11" t="s">
        <v>73</v>
      </c>
      <c r="AY299" s="216" t="s">
        <v>135</v>
      </c>
    </row>
    <row r="300" spans="2:51" s="12" customFormat="1" ht="13.5">
      <c r="B300" s="217"/>
      <c r="C300" s="218"/>
      <c r="D300" s="230" t="s">
        <v>145</v>
      </c>
      <c r="E300" s="246" t="s">
        <v>23</v>
      </c>
      <c r="F300" s="243" t="s">
        <v>515</v>
      </c>
      <c r="G300" s="218"/>
      <c r="H300" s="244">
        <v>9.75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145</v>
      </c>
      <c r="AU300" s="227" t="s">
        <v>83</v>
      </c>
      <c r="AV300" s="12" t="s">
        <v>83</v>
      </c>
      <c r="AW300" s="12" t="s">
        <v>37</v>
      </c>
      <c r="AX300" s="12" t="s">
        <v>78</v>
      </c>
      <c r="AY300" s="227" t="s">
        <v>135</v>
      </c>
    </row>
    <row r="301" spans="2:65" s="1" customFormat="1" ht="44.25" customHeight="1">
      <c r="B301" s="42"/>
      <c r="C301" s="193" t="s">
        <v>516</v>
      </c>
      <c r="D301" s="193" t="s">
        <v>138</v>
      </c>
      <c r="E301" s="194" t="s">
        <v>517</v>
      </c>
      <c r="F301" s="195" t="s">
        <v>518</v>
      </c>
      <c r="G301" s="196" t="s">
        <v>171</v>
      </c>
      <c r="H301" s="197">
        <v>116.336</v>
      </c>
      <c r="I301" s="198"/>
      <c r="J301" s="199">
        <f>ROUND(I301*H301,2)</f>
        <v>0</v>
      </c>
      <c r="K301" s="195" t="s">
        <v>23</v>
      </c>
      <c r="L301" s="62"/>
      <c r="M301" s="200" t="s">
        <v>23</v>
      </c>
      <c r="N301" s="201" t="s">
        <v>44</v>
      </c>
      <c r="O301" s="43"/>
      <c r="P301" s="202">
        <f>O301*H301</f>
        <v>0</v>
      </c>
      <c r="Q301" s="202">
        <v>0.0161</v>
      </c>
      <c r="R301" s="202">
        <f>Q301*H301</f>
        <v>1.8730096</v>
      </c>
      <c r="S301" s="202">
        <v>0</v>
      </c>
      <c r="T301" s="203">
        <f>S301*H301</f>
        <v>0</v>
      </c>
      <c r="AR301" s="24" t="s">
        <v>236</v>
      </c>
      <c r="AT301" s="24" t="s">
        <v>138</v>
      </c>
      <c r="AU301" s="24" t="s">
        <v>83</v>
      </c>
      <c r="AY301" s="24" t="s">
        <v>135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24" t="s">
        <v>78</v>
      </c>
      <c r="BK301" s="204">
        <f>ROUND(I301*H301,2)</f>
        <v>0</v>
      </c>
      <c r="BL301" s="24" t="s">
        <v>236</v>
      </c>
      <c r="BM301" s="24" t="s">
        <v>519</v>
      </c>
    </row>
    <row r="302" spans="2:51" s="11" customFormat="1" ht="13.5">
      <c r="B302" s="205"/>
      <c r="C302" s="206"/>
      <c r="D302" s="207" t="s">
        <v>145</v>
      </c>
      <c r="E302" s="208" t="s">
        <v>23</v>
      </c>
      <c r="F302" s="209" t="s">
        <v>514</v>
      </c>
      <c r="G302" s="206"/>
      <c r="H302" s="210" t="s">
        <v>23</v>
      </c>
      <c r="I302" s="211"/>
      <c r="J302" s="206"/>
      <c r="K302" s="206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145</v>
      </c>
      <c r="AU302" s="216" t="s">
        <v>83</v>
      </c>
      <c r="AV302" s="11" t="s">
        <v>78</v>
      </c>
      <c r="AW302" s="11" t="s">
        <v>37</v>
      </c>
      <c r="AX302" s="11" t="s">
        <v>73</v>
      </c>
      <c r="AY302" s="216" t="s">
        <v>135</v>
      </c>
    </row>
    <row r="303" spans="2:51" s="12" customFormat="1" ht="13.5">
      <c r="B303" s="217"/>
      <c r="C303" s="218"/>
      <c r="D303" s="230" t="s">
        <v>145</v>
      </c>
      <c r="E303" s="246" t="s">
        <v>23</v>
      </c>
      <c r="F303" s="243" t="s">
        <v>520</v>
      </c>
      <c r="G303" s="218"/>
      <c r="H303" s="244">
        <v>116.336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145</v>
      </c>
      <c r="AU303" s="227" t="s">
        <v>83</v>
      </c>
      <c r="AV303" s="12" t="s">
        <v>83</v>
      </c>
      <c r="AW303" s="12" t="s">
        <v>37</v>
      </c>
      <c r="AX303" s="12" t="s">
        <v>78</v>
      </c>
      <c r="AY303" s="227" t="s">
        <v>135</v>
      </c>
    </row>
    <row r="304" spans="2:65" s="1" customFormat="1" ht="31.5" customHeight="1">
      <c r="B304" s="42"/>
      <c r="C304" s="193" t="s">
        <v>521</v>
      </c>
      <c r="D304" s="193" t="s">
        <v>138</v>
      </c>
      <c r="E304" s="194" t="s">
        <v>522</v>
      </c>
      <c r="F304" s="195" t="s">
        <v>523</v>
      </c>
      <c r="G304" s="196" t="s">
        <v>171</v>
      </c>
      <c r="H304" s="197">
        <v>1.3</v>
      </c>
      <c r="I304" s="198"/>
      <c r="J304" s="199">
        <f>ROUND(I304*H304,2)</f>
        <v>0</v>
      </c>
      <c r="K304" s="195" t="s">
        <v>23</v>
      </c>
      <c r="L304" s="62"/>
      <c r="M304" s="200" t="s">
        <v>23</v>
      </c>
      <c r="N304" s="201" t="s">
        <v>44</v>
      </c>
      <c r="O304" s="43"/>
      <c r="P304" s="202">
        <f>O304*H304</f>
        <v>0</v>
      </c>
      <c r="Q304" s="202">
        <v>0.021</v>
      </c>
      <c r="R304" s="202">
        <f>Q304*H304</f>
        <v>0.0273</v>
      </c>
      <c r="S304" s="202">
        <v>0</v>
      </c>
      <c r="T304" s="203">
        <f>S304*H304</f>
        <v>0</v>
      </c>
      <c r="AR304" s="24" t="s">
        <v>236</v>
      </c>
      <c r="AT304" s="24" t="s">
        <v>138</v>
      </c>
      <c r="AU304" s="24" t="s">
        <v>83</v>
      </c>
      <c r="AY304" s="24" t="s">
        <v>135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24" t="s">
        <v>78</v>
      </c>
      <c r="BK304" s="204">
        <f>ROUND(I304*H304,2)</f>
        <v>0</v>
      </c>
      <c r="BL304" s="24" t="s">
        <v>236</v>
      </c>
      <c r="BM304" s="24" t="s">
        <v>524</v>
      </c>
    </row>
    <row r="305" spans="2:51" s="11" customFormat="1" ht="13.5">
      <c r="B305" s="205"/>
      <c r="C305" s="206"/>
      <c r="D305" s="207" t="s">
        <v>145</v>
      </c>
      <c r="E305" s="208" t="s">
        <v>23</v>
      </c>
      <c r="F305" s="209" t="s">
        <v>525</v>
      </c>
      <c r="G305" s="206"/>
      <c r="H305" s="210" t="s">
        <v>23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145</v>
      </c>
      <c r="AU305" s="216" t="s">
        <v>83</v>
      </c>
      <c r="AV305" s="11" t="s">
        <v>78</v>
      </c>
      <c r="AW305" s="11" t="s">
        <v>37</v>
      </c>
      <c r="AX305" s="11" t="s">
        <v>73</v>
      </c>
      <c r="AY305" s="216" t="s">
        <v>135</v>
      </c>
    </row>
    <row r="306" spans="2:51" s="12" customFormat="1" ht="13.5">
      <c r="B306" s="217"/>
      <c r="C306" s="218"/>
      <c r="D306" s="230" t="s">
        <v>145</v>
      </c>
      <c r="E306" s="246" t="s">
        <v>23</v>
      </c>
      <c r="F306" s="243" t="s">
        <v>526</v>
      </c>
      <c r="G306" s="218"/>
      <c r="H306" s="244">
        <v>1.3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145</v>
      </c>
      <c r="AU306" s="227" t="s">
        <v>83</v>
      </c>
      <c r="AV306" s="12" t="s">
        <v>83</v>
      </c>
      <c r="AW306" s="12" t="s">
        <v>37</v>
      </c>
      <c r="AX306" s="12" t="s">
        <v>78</v>
      </c>
      <c r="AY306" s="227" t="s">
        <v>135</v>
      </c>
    </row>
    <row r="307" spans="2:65" s="1" customFormat="1" ht="44.25" customHeight="1">
      <c r="B307" s="42"/>
      <c r="C307" s="193" t="s">
        <v>527</v>
      </c>
      <c r="D307" s="193" t="s">
        <v>138</v>
      </c>
      <c r="E307" s="194" t="s">
        <v>528</v>
      </c>
      <c r="F307" s="195" t="s">
        <v>529</v>
      </c>
      <c r="G307" s="196" t="s">
        <v>171</v>
      </c>
      <c r="H307" s="197">
        <v>15.511</v>
      </c>
      <c r="I307" s="198"/>
      <c r="J307" s="199">
        <f>ROUND(I307*H307,2)</f>
        <v>0</v>
      </c>
      <c r="K307" s="195" t="s">
        <v>23</v>
      </c>
      <c r="L307" s="62"/>
      <c r="M307" s="200" t="s">
        <v>23</v>
      </c>
      <c r="N307" s="201" t="s">
        <v>44</v>
      </c>
      <c r="O307" s="43"/>
      <c r="P307" s="202">
        <f>O307*H307</f>
        <v>0</v>
      </c>
      <c r="Q307" s="202">
        <v>0.0161</v>
      </c>
      <c r="R307" s="202">
        <f>Q307*H307</f>
        <v>0.24972709999999998</v>
      </c>
      <c r="S307" s="202">
        <v>0</v>
      </c>
      <c r="T307" s="203">
        <f>S307*H307</f>
        <v>0</v>
      </c>
      <c r="AR307" s="24" t="s">
        <v>236</v>
      </c>
      <c r="AT307" s="24" t="s">
        <v>138</v>
      </c>
      <c r="AU307" s="24" t="s">
        <v>83</v>
      </c>
      <c r="AY307" s="24" t="s">
        <v>135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4" t="s">
        <v>78</v>
      </c>
      <c r="BK307" s="204">
        <f>ROUND(I307*H307,2)</f>
        <v>0</v>
      </c>
      <c r="BL307" s="24" t="s">
        <v>236</v>
      </c>
      <c r="BM307" s="24" t="s">
        <v>530</v>
      </c>
    </row>
    <row r="308" spans="2:51" s="11" customFormat="1" ht="13.5">
      <c r="B308" s="205"/>
      <c r="C308" s="206"/>
      <c r="D308" s="207" t="s">
        <v>145</v>
      </c>
      <c r="E308" s="208" t="s">
        <v>23</v>
      </c>
      <c r="F308" s="209" t="s">
        <v>525</v>
      </c>
      <c r="G308" s="206"/>
      <c r="H308" s="210" t="s">
        <v>23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145</v>
      </c>
      <c r="AU308" s="216" t="s">
        <v>83</v>
      </c>
      <c r="AV308" s="11" t="s">
        <v>78</v>
      </c>
      <c r="AW308" s="11" t="s">
        <v>37</v>
      </c>
      <c r="AX308" s="11" t="s">
        <v>73</v>
      </c>
      <c r="AY308" s="216" t="s">
        <v>135</v>
      </c>
    </row>
    <row r="309" spans="2:51" s="12" customFormat="1" ht="13.5">
      <c r="B309" s="217"/>
      <c r="C309" s="218"/>
      <c r="D309" s="230" t="s">
        <v>145</v>
      </c>
      <c r="E309" s="246" t="s">
        <v>23</v>
      </c>
      <c r="F309" s="243" t="s">
        <v>531</v>
      </c>
      <c r="G309" s="218"/>
      <c r="H309" s="244">
        <v>15.511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145</v>
      </c>
      <c r="AU309" s="227" t="s">
        <v>83</v>
      </c>
      <c r="AV309" s="12" t="s">
        <v>83</v>
      </c>
      <c r="AW309" s="12" t="s">
        <v>37</v>
      </c>
      <c r="AX309" s="12" t="s">
        <v>78</v>
      </c>
      <c r="AY309" s="227" t="s">
        <v>135</v>
      </c>
    </row>
    <row r="310" spans="2:65" s="1" customFormat="1" ht="44.25" customHeight="1">
      <c r="B310" s="42"/>
      <c r="C310" s="193" t="s">
        <v>532</v>
      </c>
      <c r="D310" s="193" t="s">
        <v>138</v>
      </c>
      <c r="E310" s="194" t="s">
        <v>533</v>
      </c>
      <c r="F310" s="195" t="s">
        <v>534</v>
      </c>
      <c r="G310" s="196" t="s">
        <v>171</v>
      </c>
      <c r="H310" s="197">
        <v>29.568</v>
      </c>
      <c r="I310" s="198"/>
      <c r="J310" s="199">
        <f>ROUND(I310*H310,2)</f>
        <v>0</v>
      </c>
      <c r="K310" s="195" t="s">
        <v>23</v>
      </c>
      <c r="L310" s="62"/>
      <c r="M310" s="200" t="s">
        <v>23</v>
      </c>
      <c r="N310" s="201" t="s">
        <v>44</v>
      </c>
      <c r="O310" s="43"/>
      <c r="P310" s="202">
        <f>O310*H310</f>
        <v>0</v>
      </c>
      <c r="Q310" s="202">
        <v>0.0161</v>
      </c>
      <c r="R310" s="202">
        <f>Q310*H310</f>
        <v>0.4760448</v>
      </c>
      <c r="S310" s="202">
        <v>0</v>
      </c>
      <c r="T310" s="203">
        <f>S310*H310</f>
        <v>0</v>
      </c>
      <c r="AR310" s="24" t="s">
        <v>236</v>
      </c>
      <c r="AT310" s="24" t="s">
        <v>138</v>
      </c>
      <c r="AU310" s="24" t="s">
        <v>83</v>
      </c>
      <c r="AY310" s="24" t="s">
        <v>135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24" t="s">
        <v>78</v>
      </c>
      <c r="BK310" s="204">
        <f>ROUND(I310*H310,2)</f>
        <v>0</v>
      </c>
      <c r="BL310" s="24" t="s">
        <v>236</v>
      </c>
      <c r="BM310" s="24" t="s">
        <v>535</v>
      </c>
    </row>
    <row r="311" spans="2:51" s="11" customFormat="1" ht="13.5">
      <c r="B311" s="205"/>
      <c r="C311" s="206"/>
      <c r="D311" s="207" t="s">
        <v>145</v>
      </c>
      <c r="E311" s="208" t="s">
        <v>23</v>
      </c>
      <c r="F311" s="209" t="s">
        <v>536</v>
      </c>
      <c r="G311" s="206"/>
      <c r="H311" s="210" t="s">
        <v>23</v>
      </c>
      <c r="I311" s="211"/>
      <c r="J311" s="206"/>
      <c r="K311" s="206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145</v>
      </c>
      <c r="AU311" s="216" t="s">
        <v>83</v>
      </c>
      <c r="AV311" s="11" t="s">
        <v>78</v>
      </c>
      <c r="AW311" s="11" t="s">
        <v>37</v>
      </c>
      <c r="AX311" s="11" t="s">
        <v>73</v>
      </c>
      <c r="AY311" s="216" t="s">
        <v>135</v>
      </c>
    </row>
    <row r="312" spans="2:51" s="12" customFormat="1" ht="13.5">
      <c r="B312" s="217"/>
      <c r="C312" s="218"/>
      <c r="D312" s="230" t="s">
        <v>145</v>
      </c>
      <c r="E312" s="246" t="s">
        <v>23</v>
      </c>
      <c r="F312" s="243" t="s">
        <v>537</v>
      </c>
      <c r="G312" s="218"/>
      <c r="H312" s="244">
        <v>29.568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145</v>
      </c>
      <c r="AU312" s="227" t="s">
        <v>83</v>
      </c>
      <c r="AV312" s="12" t="s">
        <v>83</v>
      </c>
      <c r="AW312" s="12" t="s">
        <v>37</v>
      </c>
      <c r="AX312" s="12" t="s">
        <v>78</v>
      </c>
      <c r="AY312" s="227" t="s">
        <v>135</v>
      </c>
    </row>
    <row r="313" spans="2:65" s="1" customFormat="1" ht="31.5" customHeight="1">
      <c r="B313" s="42"/>
      <c r="C313" s="193" t="s">
        <v>538</v>
      </c>
      <c r="D313" s="193" t="s">
        <v>138</v>
      </c>
      <c r="E313" s="194" t="s">
        <v>539</v>
      </c>
      <c r="F313" s="195" t="s">
        <v>540</v>
      </c>
      <c r="G313" s="196" t="s">
        <v>141</v>
      </c>
      <c r="H313" s="197">
        <v>1</v>
      </c>
      <c r="I313" s="198"/>
      <c r="J313" s="199">
        <f>ROUND(I313*H313,2)</f>
        <v>0</v>
      </c>
      <c r="K313" s="195" t="s">
        <v>23</v>
      </c>
      <c r="L313" s="62"/>
      <c r="M313" s="200" t="s">
        <v>23</v>
      </c>
      <c r="N313" s="201" t="s">
        <v>44</v>
      </c>
      <c r="O313" s="43"/>
      <c r="P313" s="202">
        <f>O313*H313</f>
        <v>0</v>
      </c>
      <c r="Q313" s="202">
        <v>0</v>
      </c>
      <c r="R313" s="202">
        <f>Q313*H313</f>
        <v>0</v>
      </c>
      <c r="S313" s="202">
        <v>0</v>
      </c>
      <c r="T313" s="203">
        <f>S313*H313</f>
        <v>0</v>
      </c>
      <c r="AR313" s="24" t="s">
        <v>236</v>
      </c>
      <c r="AT313" s="24" t="s">
        <v>138</v>
      </c>
      <c r="AU313" s="24" t="s">
        <v>83</v>
      </c>
      <c r="AY313" s="24" t="s">
        <v>135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24" t="s">
        <v>78</v>
      </c>
      <c r="BK313" s="204">
        <f>ROUND(I313*H313,2)</f>
        <v>0</v>
      </c>
      <c r="BL313" s="24" t="s">
        <v>236</v>
      </c>
      <c r="BM313" s="24" t="s">
        <v>541</v>
      </c>
    </row>
    <row r="314" spans="2:51" s="12" customFormat="1" ht="13.5">
      <c r="B314" s="217"/>
      <c r="C314" s="218"/>
      <c r="D314" s="230" t="s">
        <v>145</v>
      </c>
      <c r="E314" s="246" t="s">
        <v>23</v>
      </c>
      <c r="F314" s="243" t="s">
        <v>285</v>
      </c>
      <c r="G314" s="218"/>
      <c r="H314" s="244">
        <v>1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145</v>
      </c>
      <c r="AU314" s="227" t="s">
        <v>83</v>
      </c>
      <c r="AV314" s="12" t="s">
        <v>83</v>
      </c>
      <c r="AW314" s="12" t="s">
        <v>37</v>
      </c>
      <c r="AX314" s="12" t="s">
        <v>78</v>
      </c>
      <c r="AY314" s="227" t="s">
        <v>135</v>
      </c>
    </row>
    <row r="315" spans="2:65" s="1" customFormat="1" ht="22.5" customHeight="1">
      <c r="B315" s="42"/>
      <c r="C315" s="193" t="s">
        <v>542</v>
      </c>
      <c r="D315" s="193" t="s">
        <v>138</v>
      </c>
      <c r="E315" s="194" t="s">
        <v>543</v>
      </c>
      <c r="F315" s="195" t="s">
        <v>544</v>
      </c>
      <c r="G315" s="196" t="s">
        <v>141</v>
      </c>
      <c r="H315" s="197">
        <v>1</v>
      </c>
      <c r="I315" s="198"/>
      <c r="J315" s="199">
        <f>ROUND(I315*H315,2)</f>
        <v>0</v>
      </c>
      <c r="K315" s="195" t="s">
        <v>23</v>
      </c>
      <c r="L315" s="62"/>
      <c r="M315" s="200" t="s">
        <v>23</v>
      </c>
      <c r="N315" s="201" t="s">
        <v>44</v>
      </c>
      <c r="O315" s="43"/>
      <c r="P315" s="202">
        <f>O315*H315</f>
        <v>0</v>
      </c>
      <c r="Q315" s="202">
        <v>0</v>
      </c>
      <c r="R315" s="202">
        <f>Q315*H315</f>
        <v>0</v>
      </c>
      <c r="S315" s="202">
        <v>0.08</v>
      </c>
      <c r="T315" s="203">
        <f>S315*H315</f>
        <v>0.08</v>
      </c>
      <c r="AR315" s="24" t="s">
        <v>236</v>
      </c>
      <c r="AT315" s="24" t="s">
        <v>138</v>
      </c>
      <c r="AU315" s="24" t="s">
        <v>83</v>
      </c>
      <c r="AY315" s="24" t="s">
        <v>135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24" t="s">
        <v>78</v>
      </c>
      <c r="BK315" s="204">
        <f>ROUND(I315*H315,2)</f>
        <v>0</v>
      </c>
      <c r="BL315" s="24" t="s">
        <v>236</v>
      </c>
      <c r="BM315" s="24" t="s">
        <v>545</v>
      </c>
    </row>
    <row r="316" spans="2:65" s="1" customFormat="1" ht="22.5" customHeight="1">
      <c r="B316" s="42"/>
      <c r="C316" s="193" t="s">
        <v>546</v>
      </c>
      <c r="D316" s="193" t="s">
        <v>138</v>
      </c>
      <c r="E316" s="194" t="s">
        <v>547</v>
      </c>
      <c r="F316" s="195" t="s">
        <v>548</v>
      </c>
      <c r="G316" s="196" t="s">
        <v>239</v>
      </c>
      <c r="H316" s="245"/>
      <c r="I316" s="198"/>
      <c r="J316" s="199">
        <f>ROUND(I316*H316,2)</f>
        <v>0</v>
      </c>
      <c r="K316" s="195" t="s">
        <v>142</v>
      </c>
      <c r="L316" s="62"/>
      <c r="M316" s="200" t="s">
        <v>23</v>
      </c>
      <c r="N316" s="201" t="s">
        <v>44</v>
      </c>
      <c r="O316" s="43"/>
      <c r="P316" s="202">
        <f>O316*H316</f>
        <v>0</v>
      </c>
      <c r="Q316" s="202">
        <v>0</v>
      </c>
      <c r="R316" s="202">
        <f>Q316*H316</f>
        <v>0</v>
      </c>
      <c r="S316" s="202">
        <v>0</v>
      </c>
      <c r="T316" s="203">
        <f>S316*H316</f>
        <v>0</v>
      </c>
      <c r="AR316" s="24" t="s">
        <v>236</v>
      </c>
      <c r="AT316" s="24" t="s">
        <v>138</v>
      </c>
      <c r="AU316" s="24" t="s">
        <v>83</v>
      </c>
      <c r="AY316" s="24" t="s">
        <v>135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4" t="s">
        <v>78</v>
      </c>
      <c r="BK316" s="204">
        <f>ROUND(I316*H316,2)</f>
        <v>0</v>
      </c>
      <c r="BL316" s="24" t="s">
        <v>236</v>
      </c>
      <c r="BM316" s="24" t="s">
        <v>549</v>
      </c>
    </row>
    <row r="317" spans="2:63" s="10" customFormat="1" ht="29.85" customHeight="1">
      <c r="B317" s="176"/>
      <c r="C317" s="177"/>
      <c r="D317" s="190" t="s">
        <v>72</v>
      </c>
      <c r="E317" s="191" t="s">
        <v>550</v>
      </c>
      <c r="F317" s="191" t="s">
        <v>551</v>
      </c>
      <c r="G317" s="177"/>
      <c r="H317" s="177"/>
      <c r="I317" s="180"/>
      <c r="J317" s="192">
        <f>BK317</f>
        <v>0</v>
      </c>
      <c r="K317" s="177"/>
      <c r="L317" s="182"/>
      <c r="M317" s="183"/>
      <c r="N317" s="184"/>
      <c r="O317" s="184"/>
      <c r="P317" s="185">
        <f>SUM(P318:P343)</f>
        <v>0</v>
      </c>
      <c r="Q317" s="184"/>
      <c r="R317" s="185">
        <f>SUM(R318:R343)</f>
        <v>1.7489849999999998</v>
      </c>
      <c r="S317" s="184"/>
      <c r="T317" s="186">
        <f>SUM(T318:T343)</f>
        <v>0</v>
      </c>
      <c r="AR317" s="187" t="s">
        <v>83</v>
      </c>
      <c r="AT317" s="188" t="s">
        <v>72</v>
      </c>
      <c r="AU317" s="188" t="s">
        <v>78</v>
      </c>
      <c r="AY317" s="187" t="s">
        <v>135</v>
      </c>
      <c r="BK317" s="189">
        <f>SUM(BK318:BK343)</f>
        <v>0</v>
      </c>
    </row>
    <row r="318" spans="2:65" s="1" customFormat="1" ht="44.25" customHeight="1">
      <c r="B318" s="42"/>
      <c r="C318" s="193" t="s">
        <v>552</v>
      </c>
      <c r="D318" s="193" t="s">
        <v>138</v>
      </c>
      <c r="E318" s="194" t="s">
        <v>553</v>
      </c>
      <c r="F318" s="195" t="s">
        <v>554</v>
      </c>
      <c r="G318" s="196" t="s">
        <v>555</v>
      </c>
      <c r="H318" s="197">
        <v>1291.5</v>
      </c>
      <c r="I318" s="198"/>
      <c r="J318" s="199">
        <f>ROUND(I318*H318,2)</f>
        <v>0</v>
      </c>
      <c r="K318" s="195" t="s">
        <v>23</v>
      </c>
      <c r="L318" s="62"/>
      <c r="M318" s="200" t="s">
        <v>23</v>
      </c>
      <c r="N318" s="201" t="s">
        <v>44</v>
      </c>
      <c r="O318" s="43"/>
      <c r="P318" s="202">
        <f>O318*H318</f>
        <v>0</v>
      </c>
      <c r="Q318" s="202">
        <v>0.00105</v>
      </c>
      <c r="R318" s="202">
        <f>Q318*H318</f>
        <v>1.356075</v>
      </c>
      <c r="S318" s="202">
        <v>0</v>
      </c>
      <c r="T318" s="203">
        <f>S318*H318</f>
        <v>0</v>
      </c>
      <c r="AR318" s="24" t="s">
        <v>236</v>
      </c>
      <c r="AT318" s="24" t="s">
        <v>138</v>
      </c>
      <c r="AU318" s="24" t="s">
        <v>83</v>
      </c>
      <c r="AY318" s="24" t="s">
        <v>135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24" t="s">
        <v>78</v>
      </c>
      <c r="BK318" s="204">
        <f>ROUND(I318*H318,2)</f>
        <v>0</v>
      </c>
      <c r="BL318" s="24" t="s">
        <v>236</v>
      </c>
      <c r="BM318" s="24" t="s">
        <v>556</v>
      </c>
    </row>
    <row r="319" spans="2:51" s="11" customFormat="1" ht="13.5">
      <c r="B319" s="205"/>
      <c r="C319" s="206"/>
      <c r="D319" s="207" t="s">
        <v>145</v>
      </c>
      <c r="E319" s="208" t="s">
        <v>23</v>
      </c>
      <c r="F319" s="209" t="s">
        <v>557</v>
      </c>
      <c r="G319" s="206"/>
      <c r="H319" s="210" t="s">
        <v>23</v>
      </c>
      <c r="I319" s="211"/>
      <c r="J319" s="206"/>
      <c r="K319" s="206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145</v>
      </c>
      <c r="AU319" s="216" t="s">
        <v>83</v>
      </c>
      <c r="AV319" s="11" t="s">
        <v>78</v>
      </c>
      <c r="AW319" s="11" t="s">
        <v>37</v>
      </c>
      <c r="AX319" s="11" t="s">
        <v>73</v>
      </c>
      <c r="AY319" s="216" t="s">
        <v>135</v>
      </c>
    </row>
    <row r="320" spans="2:51" s="11" customFormat="1" ht="13.5">
      <c r="B320" s="205"/>
      <c r="C320" s="206"/>
      <c r="D320" s="207" t="s">
        <v>145</v>
      </c>
      <c r="E320" s="208" t="s">
        <v>23</v>
      </c>
      <c r="F320" s="209" t="s">
        <v>558</v>
      </c>
      <c r="G320" s="206"/>
      <c r="H320" s="210" t="s">
        <v>23</v>
      </c>
      <c r="I320" s="211"/>
      <c r="J320" s="206"/>
      <c r="K320" s="206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145</v>
      </c>
      <c r="AU320" s="216" t="s">
        <v>83</v>
      </c>
      <c r="AV320" s="11" t="s">
        <v>78</v>
      </c>
      <c r="AW320" s="11" t="s">
        <v>37</v>
      </c>
      <c r="AX320" s="11" t="s">
        <v>73</v>
      </c>
      <c r="AY320" s="216" t="s">
        <v>135</v>
      </c>
    </row>
    <row r="321" spans="2:51" s="12" customFormat="1" ht="13.5">
      <c r="B321" s="217"/>
      <c r="C321" s="218"/>
      <c r="D321" s="207" t="s">
        <v>145</v>
      </c>
      <c r="E321" s="219" t="s">
        <v>23</v>
      </c>
      <c r="F321" s="220" t="s">
        <v>559</v>
      </c>
      <c r="G321" s="218"/>
      <c r="H321" s="221">
        <v>172.2</v>
      </c>
      <c r="I321" s="222"/>
      <c r="J321" s="218"/>
      <c r="K321" s="218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145</v>
      </c>
      <c r="AU321" s="227" t="s">
        <v>83</v>
      </c>
      <c r="AV321" s="12" t="s">
        <v>83</v>
      </c>
      <c r="AW321" s="12" t="s">
        <v>37</v>
      </c>
      <c r="AX321" s="12" t="s">
        <v>73</v>
      </c>
      <c r="AY321" s="227" t="s">
        <v>135</v>
      </c>
    </row>
    <row r="322" spans="2:51" s="11" customFormat="1" ht="13.5">
      <c r="B322" s="205"/>
      <c r="C322" s="206"/>
      <c r="D322" s="207" t="s">
        <v>145</v>
      </c>
      <c r="E322" s="208" t="s">
        <v>23</v>
      </c>
      <c r="F322" s="209" t="s">
        <v>560</v>
      </c>
      <c r="G322" s="206"/>
      <c r="H322" s="210" t="s">
        <v>23</v>
      </c>
      <c r="I322" s="211"/>
      <c r="J322" s="206"/>
      <c r="K322" s="206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145</v>
      </c>
      <c r="AU322" s="216" t="s">
        <v>83</v>
      </c>
      <c r="AV322" s="11" t="s">
        <v>78</v>
      </c>
      <c r="AW322" s="11" t="s">
        <v>37</v>
      </c>
      <c r="AX322" s="11" t="s">
        <v>73</v>
      </c>
      <c r="AY322" s="216" t="s">
        <v>135</v>
      </c>
    </row>
    <row r="323" spans="2:51" s="12" customFormat="1" ht="13.5">
      <c r="B323" s="217"/>
      <c r="C323" s="218"/>
      <c r="D323" s="207" t="s">
        <v>145</v>
      </c>
      <c r="E323" s="219" t="s">
        <v>23</v>
      </c>
      <c r="F323" s="220" t="s">
        <v>561</v>
      </c>
      <c r="G323" s="218"/>
      <c r="H323" s="221">
        <v>602.7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145</v>
      </c>
      <c r="AU323" s="227" t="s">
        <v>83</v>
      </c>
      <c r="AV323" s="12" t="s">
        <v>83</v>
      </c>
      <c r="AW323" s="12" t="s">
        <v>37</v>
      </c>
      <c r="AX323" s="12" t="s">
        <v>73</v>
      </c>
      <c r="AY323" s="227" t="s">
        <v>135</v>
      </c>
    </row>
    <row r="324" spans="2:51" s="11" customFormat="1" ht="13.5">
      <c r="B324" s="205"/>
      <c r="C324" s="206"/>
      <c r="D324" s="207" t="s">
        <v>145</v>
      </c>
      <c r="E324" s="208" t="s">
        <v>23</v>
      </c>
      <c r="F324" s="209" t="s">
        <v>562</v>
      </c>
      <c r="G324" s="206"/>
      <c r="H324" s="210" t="s">
        <v>23</v>
      </c>
      <c r="I324" s="211"/>
      <c r="J324" s="206"/>
      <c r="K324" s="206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145</v>
      </c>
      <c r="AU324" s="216" t="s">
        <v>83</v>
      </c>
      <c r="AV324" s="11" t="s">
        <v>78</v>
      </c>
      <c r="AW324" s="11" t="s">
        <v>37</v>
      </c>
      <c r="AX324" s="11" t="s">
        <v>73</v>
      </c>
      <c r="AY324" s="216" t="s">
        <v>135</v>
      </c>
    </row>
    <row r="325" spans="2:51" s="12" customFormat="1" ht="13.5">
      <c r="B325" s="217"/>
      <c r="C325" s="218"/>
      <c r="D325" s="207" t="s">
        <v>145</v>
      </c>
      <c r="E325" s="219" t="s">
        <v>23</v>
      </c>
      <c r="F325" s="220" t="s">
        <v>563</v>
      </c>
      <c r="G325" s="218"/>
      <c r="H325" s="221">
        <v>516.6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145</v>
      </c>
      <c r="AU325" s="227" t="s">
        <v>83</v>
      </c>
      <c r="AV325" s="12" t="s">
        <v>83</v>
      </c>
      <c r="AW325" s="12" t="s">
        <v>37</v>
      </c>
      <c r="AX325" s="12" t="s">
        <v>73</v>
      </c>
      <c r="AY325" s="227" t="s">
        <v>135</v>
      </c>
    </row>
    <row r="326" spans="2:51" s="13" customFormat="1" ht="13.5">
      <c r="B326" s="228"/>
      <c r="C326" s="229"/>
      <c r="D326" s="230" t="s">
        <v>145</v>
      </c>
      <c r="E326" s="231" t="s">
        <v>23</v>
      </c>
      <c r="F326" s="232" t="s">
        <v>151</v>
      </c>
      <c r="G326" s="229"/>
      <c r="H326" s="233">
        <v>1291.5</v>
      </c>
      <c r="I326" s="234"/>
      <c r="J326" s="229"/>
      <c r="K326" s="229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145</v>
      </c>
      <c r="AU326" s="239" t="s">
        <v>83</v>
      </c>
      <c r="AV326" s="13" t="s">
        <v>143</v>
      </c>
      <c r="AW326" s="13" t="s">
        <v>37</v>
      </c>
      <c r="AX326" s="13" t="s">
        <v>78</v>
      </c>
      <c r="AY326" s="239" t="s">
        <v>135</v>
      </c>
    </row>
    <row r="327" spans="2:65" s="1" customFormat="1" ht="44.25" customHeight="1">
      <c r="B327" s="42"/>
      <c r="C327" s="193" t="s">
        <v>564</v>
      </c>
      <c r="D327" s="193" t="s">
        <v>138</v>
      </c>
      <c r="E327" s="194" t="s">
        <v>565</v>
      </c>
      <c r="F327" s="195" t="s">
        <v>566</v>
      </c>
      <c r="G327" s="196" t="s">
        <v>555</v>
      </c>
      <c r="H327" s="197">
        <v>172.2</v>
      </c>
      <c r="I327" s="198"/>
      <c r="J327" s="199">
        <f>ROUND(I327*H327,2)</f>
        <v>0</v>
      </c>
      <c r="K327" s="195" t="s">
        <v>23</v>
      </c>
      <c r="L327" s="62"/>
      <c r="M327" s="200" t="s">
        <v>23</v>
      </c>
      <c r="N327" s="201" t="s">
        <v>44</v>
      </c>
      <c r="O327" s="43"/>
      <c r="P327" s="202">
        <f>O327*H327</f>
        <v>0</v>
      </c>
      <c r="Q327" s="202">
        <v>0.00105</v>
      </c>
      <c r="R327" s="202">
        <f>Q327*H327</f>
        <v>0.18080999999999997</v>
      </c>
      <c r="S327" s="202">
        <v>0</v>
      </c>
      <c r="T327" s="203">
        <f>S327*H327</f>
        <v>0</v>
      </c>
      <c r="AR327" s="24" t="s">
        <v>236</v>
      </c>
      <c r="AT327" s="24" t="s">
        <v>138</v>
      </c>
      <c r="AU327" s="24" t="s">
        <v>83</v>
      </c>
      <c r="AY327" s="24" t="s">
        <v>135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4" t="s">
        <v>78</v>
      </c>
      <c r="BK327" s="204">
        <f>ROUND(I327*H327,2)</f>
        <v>0</v>
      </c>
      <c r="BL327" s="24" t="s">
        <v>236</v>
      </c>
      <c r="BM327" s="24" t="s">
        <v>567</v>
      </c>
    </row>
    <row r="328" spans="2:51" s="11" customFormat="1" ht="13.5">
      <c r="B328" s="205"/>
      <c r="C328" s="206"/>
      <c r="D328" s="207" t="s">
        <v>145</v>
      </c>
      <c r="E328" s="208" t="s">
        <v>23</v>
      </c>
      <c r="F328" s="209" t="s">
        <v>557</v>
      </c>
      <c r="G328" s="206"/>
      <c r="H328" s="210" t="s">
        <v>23</v>
      </c>
      <c r="I328" s="211"/>
      <c r="J328" s="206"/>
      <c r="K328" s="206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145</v>
      </c>
      <c r="AU328" s="216" t="s">
        <v>83</v>
      </c>
      <c r="AV328" s="11" t="s">
        <v>78</v>
      </c>
      <c r="AW328" s="11" t="s">
        <v>37</v>
      </c>
      <c r="AX328" s="11" t="s">
        <v>73</v>
      </c>
      <c r="AY328" s="216" t="s">
        <v>135</v>
      </c>
    </row>
    <row r="329" spans="2:51" s="11" customFormat="1" ht="13.5">
      <c r="B329" s="205"/>
      <c r="C329" s="206"/>
      <c r="D329" s="207" t="s">
        <v>145</v>
      </c>
      <c r="E329" s="208" t="s">
        <v>23</v>
      </c>
      <c r="F329" s="209" t="s">
        <v>558</v>
      </c>
      <c r="G329" s="206"/>
      <c r="H329" s="210" t="s">
        <v>23</v>
      </c>
      <c r="I329" s="211"/>
      <c r="J329" s="206"/>
      <c r="K329" s="206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145</v>
      </c>
      <c r="AU329" s="216" t="s">
        <v>83</v>
      </c>
      <c r="AV329" s="11" t="s">
        <v>78</v>
      </c>
      <c r="AW329" s="11" t="s">
        <v>37</v>
      </c>
      <c r="AX329" s="11" t="s">
        <v>73</v>
      </c>
      <c r="AY329" s="216" t="s">
        <v>135</v>
      </c>
    </row>
    <row r="330" spans="2:51" s="12" customFormat="1" ht="13.5">
      <c r="B330" s="217"/>
      <c r="C330" s="218"/>
      <c r="D330" s="207" t="s">
        <v>145</v>
      </c>
      <c r="E330" s="219" t="s">
        <v>23</v>
      </c>
      <c r="F330" s="220" t="s">
        <v>568</v>
      </c>
      <c r="G330" s="218"/>
      <c r="H330" s="221">
        <v>86.1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145</v>
      </c>
      <c r="AU330" s="227" t="s">
        <v>83</v>
      </c>
      <c r="AV330" s="12" t="s">
        <v>83</v>
      </c>
      <c r="AW330" s="12" t="s">
        <v>37</v>
      </c>
      <c r="AX330" s="12" t="s">
        <v>73</v>
      </c>
      <c r="AY330" s="227" t="s">
        <v>135</v>
      </c>
    </row>
    <row r="331" spans="2:51" s="11" customFormat="1" ht="13.5">
      <c r="B331" s="205"/>
      <c r="C331" s="206"/>
      <c r="D331" s="207" t="s">
        <v>145</v>
      </c>
      <c r="E331" s="208" t="s">
        <v>23</v>
      </c>
      <c r="F331" s="209" t="s">
        <v>560</v>
      </c>
      <c r="G331" s="206"/>
      <c r="H331" s="210" t="s">
        <v>23</v>
      </c>
      <c r="I331" s="211"/>
      <c r="J331" s="206"/>
      <c r="K331" s="206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145</v>
      </c>
      <c r="AU331" s="216" t="s">
        <v>83</v>
      </c>
      <c r="AV331" s="11" t="s">
        <v>78</v>
      </c>
      <c r="AW331" s="11" t="s">
        <v>37</v>
      </c>
      <c r="AX331" s="11" t="s">
        <v>73</v>
      </c>
      <c r="AY331" s="216" t="s">
        <v>135</v>
      </c>
    </row>
    <row r="332" spans="2:51" s="12" customFormat="1" ht="13.5">
      <c r="B332" s="217"/>
      <c r="C332" s="218"/>
      <c r="D332" s="207" t="s">
        <v>145</v>
      </c>
      <c r="E332" s="219" t="s">
        <v>23</v>
      </c>
      <c r="F332" s="220" t="s">
        <v>568</v>
      </c>
      <c r="G332" s="218"/>
      <c r="H332" s="221">
        <v>86.1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145</v>
      </c>
      <c r="AU332" s="227" t="s">
        <v>83</v>
      </c>
      <c r="AV332" s="12" t="s">
        <v>83</v>
      </c>
      <c r="AW332" s="12" t="s">
        <v>37</v>
      </c>
      <c r="AX332" s="12" t="s">
        <v>73</v>
      </c>
      <c r="AY332" s="227" t="s">
        <v>135</v>
      </c>
    </row>
    <row r="333" spans="2:51" s="13" customFormat="1" ht="13.5">
      <c r="B333" s="228"/>
      <c r="C333" s="229"/>
      <c r="D333" s="230" t="s">
        <v>145</v>
      </c>
      <c r="E333" s="231" t="s">
        <v>23</v>
      </c>
      <c r="F333" s="232" t="s">
        <v>151</v>
      </c>
      <c r="G333" s="229"/>
      <c r="H333" s="233">
        <v>172.2</v>
      </c>
      <c r="I333" s="234"/>
      <c r="J333" s="229"/>
      <c r="K333" s="229"/>
      <c r="L333" s="235"/>
      <c r="M333" s="236"/>
      <c r="N333" s="237"/>
      <c r="O333" s="237"/>
      <c r="P333" s="237"/>
      <c r="Q333" s="237"/>
      <c r="R333" s="237"/>
      <c r="S333" s="237"/>
      <c r="T333" s="238"/>
      <c r="AT333" s="239" t="s">
        <v>145</v>
      </c>
      <c r="AU333" s="239" t="s">
        <v>83</v>
      </c>
      <c r="AV333" s="13" t="s">
        <v>143</v>
      </c>
      <c r="AW333" s="13" t="s">
        <v>37</v>
      </c>
      <c r="AX333" s="13" t="s">
        <v>78</v>
      </c>
      <c r="AY333" s="239" t="s">
        <v>135</v>
      </c>
    </row>
    <row r="334" spans="2:65" s="1" customFormat="1" ht="44.25" customHeight="1">
      <c r="B334" s="42"/>
      <c r="C334" s="193" t="s">
        <v>569</v>
      </c>
      <c r="D334" s="193" t="s">
        <v>138</v>
      </c>
      <c r="E334" s="194" t="s">
        <v>570</v>
      </c>
      <c r="F334" s="195" t="s">
        <v>571</v>
      </c>
      <c r="G334" s="196" t="s">
        <v>555</v>
      </c>
      <c r="H334" s="197">
        <v>202</v>
      </c>
      <c r="I334" s="198"/>
      <c r="J334" s="199">
        <f>ROUND(I334*H334,2)</f>
        <v>0</v>
      </c>
      <c r="K334" s="195" t="s">
        <v>23</v>
      </c>
      <c r="L334" s="62"/>
      <c r="M334" s="200" t="s">
        <v>23</v>
      </c>
      <c r="N334" s="201" t="s">
        <v>44</v>
      </c>
      <c r="O334" s="43"/>
      <c r="P334" s="202">
        <f>O334*H334</f>
        <v>0</v>
      </c>
      <c r="Q334" s="202">
        <v>0.00105</v>
      </c>
      <c r="R334" s="202">
        <f>Q334*H334</f>
        <v>0.21209999999999998</v>
      </c>
      <c r="S334" s="202">
        <v>0</v>
      </c>
      <c r="T334" s="203">
        <f>S334*H334</f>
        <v>0</v>
      </c>
      <c r="AR334" s="24" t="s">
        <v>236</v>
      </c>
      <c r="AT334" s="24" t="s">
        <v>138</v>
      </c>
      <c r="AU334" s="24" t="s">
        <v>83</v>
      </c>
      <c r="AY334" s="24" t="s">
        <v>135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4" t="s">
        <v>78</v>
      </c>
      <c r="BK334" s="204">
        <f>ROUND(I334*H334,2)</f>
        <v>0</v>
      </c>
      <c r="BL334" s="24" t="s">
        <v>236</v>
      </c>
      <c r="BM334" s="24" t="s">
        <v>572</v>
      </c>
    </row>
    <row r="335" spans="2:51" s="11" customFormat="1" ht="13.5">
      <c r="B335" s="205"/>
      <c r="C335" s="206"/>
      <c r="D335" s="207" t="s">
        <v>145</v>
      </c>
      <c r="E335" s="208" t="s">
        <v>23</v>
      </c>
      <c r="F335" s="209" t="s">
        <v>573</v>
      </c>
      <c r="G335" s="206"/>
      <c r="H335" s="210" t="s">
        <v>23</v>
      </c>
      <c r="I335" s="211"/>
      <c r="J335" s="206"/>
      <c r="K335" s="206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145</v>
      </c>
      <c r="AU335" s="216" t="s">
        <v>83</v>
      </c>
      <c r="AV335" s="11" t="s">
        <v>78</v>
      </c>
      <c r="AW335" s="11" t="s">
        <v>37</v>
      </c>
      <c r="AX335" s="11" t="s">
        <v>73</v>
      </c>
      <c r="AY335" s="216" t="s">
        <v>135</v>
      </c>
    </row>
    <row r="336" spans="2:51" s="11" customFormat="1" ht="13.5">
      <c r="B336" s="205"/>
      <c r="C336" s="206"/>
      <c r="D336" s="207" t="s">
        <v>145</v>
      </c>
      <c r="E336" s="208" t="s">
        <v>23</v>
      </c>
      <c r="F336" s="209" t="s">
        <v>558</v>
      </c>
      <c r="G336" s="206"/>
      <c r="H336" s="210" t="s">
        <v>23</v>
      </c>
      <c r="I336" s="211"/>
      <c r="J336" s="206"/>
      <c r="K336" s="206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145</v>
      </c>
      <c r="AU336" s="216" t="s">
        <v>83</v>
      </c>
      <c r="AV336" s="11" t="s">
        <v>78</v>
      </c>
      <c r="AW336" s="11" t="s">
        <v>37</v>
      </c>
      <c r="AX336" s="11" t="s">
        <v>73</v>
      </c>
      <c r="AY336" s="216" t="s">
        <v>135</v>
      </c>
    </row>
    <row r="337" spans="2:51" s="12" customFormat="1" ht="13.5">
      <c r="B337" s="217"/>
      <c r="C337" s="218"/>
      <c r="D337" s="207" t="s">
        <v>145</v>
      </c>
      <c r="E337" s="219" t="s">
        <v>23</v>
      </c>
      <c r="F337" s="220" t="s">
        <v>574</v>
      </c>
      <c r="G337" s="218"/>
      <c r="H337" s="221">
        <v>101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145</v>
      </c>
      <c r="AU337" s="227" t="s">
        <v>83</v>
      </c>
      <c r="AV337" s="12" t="s">
        <v>83</v>
      </c>
      <c r="AW337" s="12" t="s">
        <v>37</v>
      </c>
      <c r="AX337" s="12" t="s">
        <v>73</v>
      </c>
      <c r="AY337" s="227" t="s">
        <v>135</v>
      </c>
    </row>
    <row r="338" spans="2:51" s="11" customFormat="1" ht="13.5">
      <c r="B338" s="205"/>
      <c r="C338" s="206"/>
      <c r="D338" s="207" t="s">
        <v>145</v>
      </c>
      <c r="E338" s="208" t="s">
        <v>23</v>
      </c>
      <c r="F338" s="209" t="s">
        <v>560</v>
      </c>
      <c r="G338" s="206"/>
      <c r="H338" s="210" t="s">
        <v>23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145</v>
      </c>
      <c r="AU338" s="216" t="s">
        <v>83</v>
      </c>
      <c r="AV338" s="11" t="s">
        <v>78</v>
      </c>
      <c r="AW338" s="11" t="s">
        <v>37</v>
      </c>
      <c r="AX338" s="11" t="s">
        <v>73</v>
      </c>
      <c r="AY338" s="216" t="s">
        <v>135</v>
      </c>
    </row>
    <row r="339" spans="2:51" s="12" customFormat="1" ht="13.5">
      <c r="B339" s="217"/>
      <c r="C339" s="218"/>
      <c r="D339" s="207" t="s">
        <v>145</v>
      </c>
      <c r="E339" s="219" t="s">
        <v>23</v>
      </c>
      <c r="F339" s="220" t="s">
        <v>575</v>
      </c>
      <c r="G339" s="218"/>
      <c r="H339" s="221">
        <v>50.5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145</v>
      </c>
      <c r="AU339" s="227" t="s">
        <v>83</v>
      </c>
      <c r="AV339" s="12" t="s">
        <v>83</v>
      </c>
      <c r="AW339" s="12" t="s">
        <v>37</v>
      </c>
      <c r="AX339" s="12" t="s">
        <v>73</v>
      </c>
      <c r="AY339" s="227" t="s">
        <v>135</v>
      </c>
    </row>
    <row r="340" spans="2:51" s="11" customFormat="1" ht="13.5">
      <c r="B340" s="205"/>
      <c r="C340" s="206"/>
      <c r="D340" s="207" t="s">
        <v>145</v>
      </c>
      <c r="E340" s="208" t="s">
        <v>23</v>
      </c>
      <c r="F340" s="209" t="s">
        <v>562</v>
      </c>
      <c r="G340" s="206"/>
      <c r="H340" s="210" t="s">
        <v>23</v>
      </c>
      <c r="I340" s="211"/>
      <c r="J340" s="206"/>
      <c r="K340" s="206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145</v>
      </c>
      <c r="AU340" s="216" t="s">
        <v>83</v>
      </c>
      <c r="AV340" s="11" t="s">
        <v>78</v>
      </c>
      <c r="AW340" s="11" t="s">
        <v>37</v>
      </c>
      <c r="AX340" s="11" t="s">
        <v>73</v>
      </c>
      <c r="AY340" s="216" t="s">
        <v>135</v>
      </c>
    </row>
    <row r="341" spans="2:51" s="12" customFormat="1" ht="13.5">
      <c r="B341" s="217"/>
      <c r="C341" s="218"/>
      <c r="D341" s="207" t="s">
        <v>145</v>
      </c>
      <c r="E341" s="219" t="s">
        <v>23</v>
      </c>
      <c r="F341" s="220" t="s">
        <v>575</v>
      </c>
      <c r="G341" s="218"/>
      <c r="H341" s="221">
        <v>50.5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145</v>
      </c>
      <c r="AU341" s="227" t="s">
        <v>83</v>
      </c>
      <c r="AV341" s="12" t="s">
        <v>83</v>
      </c>
      <c r="AW341" s="12" t="s">
        <v>37</v>
      </c>
      <c r="AX341" s="12" t="s">
        <v>73</v>
      </c>
      <c r="AY341" s="227" t="s">
        <v>135</v>
      </c>
    </row>
    <row r="342" spans="2:51" s="13" customFormat="1" ht="13.5">
      <c r="B342" s="228"/>
      <c r="C342" s="229"/>
      <c r="D342" s="230" t="s">
        <v>145</v>
      </c>
      <c r="E342" s="231" t="s">
        <v>23</v>
      </c>
      <c r="F342" s="232" t="s">
        <v>151</v>
      </c>
      <c r="G342" s="229"/>
      <c r="H342" s="233">
        <v>202</v>
      </c>
      <c r="I342" s="234"/>
      <c r="J342" s="229"/>
      <c r="K342" s="229"/>
      <c r="L342" s="235"/>
      <c r="M342" s="236"/>
      <c r="N342" s="237"/>
      <c r="O342" s="237"/>
      <c r="P342" s="237"/>
      <c r="Q342" s="237"/>
      <c r="R342" s="237"/>
      <c r="S342" s="237"/>
      <c r="T342" s="238"/>
      <c r="AT342" s="239" t="s">
        <v>145</v>
      </c>
      <c r="AU342" s="239" t="s">
        <v>83</v>
      </c>
      <c r="AV342" s="13" t="s">
        <v>143</v>
      </c>
      <c r="AW342" s="13" t="s">
        <v>37</v>
      </c>
      <c r="AX342" s="13" t="s">
        <v>78</v>
      </c>
      <c r="AY342" s="239" t="s">
        <v>135</v>
      </c>
    </row>
    <row r="343" spans="2:65" s="1" customFormat="1" ht="22.5" customHeight="1">
      <c r="B343" s="42"/>
      <c r="C343" s="193" t="s">
        <v>576</v>
      </c>
      <c r="D343" s="193" t="s">
        <v>138</v>
      </c>
      <c r="E343" s="194" t="s">
        <v>577</v>
      </c>
      <c r="F343" s="195" t="s">
        <v>578</v>
      </c>
      <c r="G343" s="196" t="s">
        <v>239</v>
      </c>
      <c r="H343" s="245"/>
      <c r="I343" s="198"/>
      <c r="J343" s="199">
        <f>ROUND(I343*H343,2)</f>
        <v>0</v>
      </c>
      <c r="K343" s="195" t="s">
        <v>142</v>
      </c>
      <c r="L343" s="62"/>
      <c r="M343" s="200" t="s">
        <v>23</v>
      </c>
      <c r="N343" s="201" t="s">
        <v>44</v>
      </c>
      <c r="O343" s="43"/>
      <c r="P343" s="202">
        <f>O343*H343</f>
        <v>0</v>
      </c>
      <c r="Q343" s="202">
        <v>0</v>
      </c>
      <c r="R343" s="202">
        <f>Q343*H343</f>
        <v>0</v>
      </c>
      <c r="S343" s="202">
        <v>0</v>
      </c>
      <c r="T343" s="203">
        <f>S343*H343</f>
        <v>0</v>
      </c>
      <c r="AR343" s="24" t="s">
        <v>236</v>
      </c>
      <c r="AT343" s="24" t="s">
        <v>138</v>
      </c>
      <c r="AU343" s="24" t="s">
        <v>83</v>
      </c>
      <c r="AY343" s="24" t="s">
        <v>135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24" t="s">
        <v>78</v>
      </c>
      <c r="BK343" s="204">
        <f>ROUND(I343*H343,2)</f>
        <v>0</v>
      </c>
      <c r="BL343" s="24" t="s">
        <v>236</v>
      </c>
      <c r="BM343" s="24" t="s">
        <v>579</v>
      </c>
    </row>
    <row r="344" spans="2:63" s="10" customFormat="1" ht="29.85" customHeight="1">
      <c r="B344" s="176"/>
      <c r="C344" s="177"/>
      <c r="D344" s="190" t="s">
        <v>72</v>
      </c>
      <c r="E344" s="191" t="s">
        <v>580</v>
      </c>
      <c r="F344" s="191" t="s">
        <v>581</v>
      </c>
      <c r="G344" s="177"/>
      <c r="H344" s="177"/>
      <c r="I344" s="180"/>
      <c r="J344" s="192">
        <f>BK344</f>
        <v>0</v>
      </c>
      <c r="K344" s="177"/>
      <c r="L344" s="182"/>
      <c r="M344" s="183"/>
      <c r="N344" s="184"/>
      <c r="O344" s="184"/>
      <c r="P344" s="185">
        <f>SUM(P345:P351)</f>
        <v>0</v>
      </c>
      <c r="Q344" s="184"/>
      <c r="R344" s="185">
        <f>SUM(R345:R351)</f>
        <v>0.02643</v>
      </c>
      <c r="S344" s="184"/>
      <c r="T344" s="186">
        <f>SUM(T345:T351)</f>
        <v>0.19</v>
      </c>
      <c r="AR344" s="187" t="s">
        <v>83</v>
      </c>
      <c r="AT344" s="188" t="s">
        <v>72</v>
      </c>
      <c r="AU344" s="188" t="s">
        <v>78</v>
      </c>
      <c r="AY344" s="187" t="s">
        <v>135</v>
      </c>
      <c r="BK344" s="189">
        <f>SUM(BK345:BK351)</f>
        <v>0</v>
      </c>
    </row>
    <row r="345" spans="2:65" s="1" customFormat="1" ht="31.5" customHeight="1">
      <c r="B345" s="42"/>
      <c r="C345" s="193" t="s">
        <v>582</v>
      </c>
      <c r="D345" s="193" t="s">
        <v>138</v>
      </c>
      <c r="E345" s="194" t="s">
        <v>583</v>
      </c>
      <c r="F345" s="195" t="s">
        <v>584</v>
      </c>
      <c r="G345" s="196" t="s">
        <v>141</v>
      </c>
      <c r="H345" s="197">
        <v>4</v>
      </c>
      <c r="I345" s="198"/>
      <c r="J345" s="199">
        <f>ROUND(I345*H345,2)</f>
        <v>0</v>
      </c>
      <c r="K345" s="195" t="s">
        <v>23</v>
      </c>
      <c r="L345" s="62"/>
      <c r="M345" s="200" t="s">
        <v>23</v>
      </c>
      <c r="N345" s="201" t="s">
        <v>44</v>
      </c>
      <c r="O345" s="43"/>
      <c r="P345" s="202">
        <f>O345*H345</f>
        <v>0</v>
      </c>
      <c r="Q345" s="202">
        <v>0.0007</v>
      </c>
      <c r="R345" s="202">
        <f>Q345*H345</f>
        <v>0.0028</v>
      </c>
      <c r="S345" s="202">
        <v>0.005</v>
      </c>
      <c r="T345" s="203">
        <f>S345*H345</f>
        <v>0.02</v>
      </c>
      <c r="AR345" s="24" t="s">
        <v>236</v>
      </c>
      <c r="AT345" s="24" t="s">
        <v>138</v>
      </c>
      <c r="AU345" s="24" t="s">
        <v>83</v>
      </c>
      <c r="AY345" s="24" t="s">
        <v>135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4" t="s">
        <v>78</v>
      </c>
      <c r="BK345" s="204">
        <f>ROUND(I345*H345,2)</f>
        <v>0</v>
      </c>
      <c r="BL345" s="24" t="s">
        <v>236</v>
      </c>
      <c r="BM345" s="24" t="s">
        <v>585</v>
      </c>
    </row>
    <row r="346" spans="2:51" s="12" customFormat="1" ht="13.5">
      <c r="B346" s="217"/>
      <c r="C346" s="218"/>
      <c r="D346" s="230" t="s">
        <v>145</v>
      </c>
      <c r="E346" s="246" t="s">
        <v>23</v>
      </c>
      <c r="F346" s="243" t="s">
        <v>586</v>
      </c>
      <c r="G346" s="218"/>
      <c r="H346" s="244">
        <v>4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145</v>
      </c>
      <c r="AU346" s="227" t="s">
        <v>83</v>
      </c>
      <c r="AV346" s="12" t="s">
        <v>83</v>
      </c>
      <c r="AW346" s="12" t="s">
        <v>37</v>
      </c>
      <c r="AX346" s="12" t="s">
        <v>78</v>
      </c>
      <c r="AY346" s="227" t="s">
        <v>135</v>
      </c>
    </row>
    <row r="347" spans="2:65" s="1" customFormat="1" ht="31.5" customHeight="1">
      <c r="B347" s="42"/>
      <c r="C347" s="193" t="s">
        <v>587</v>
      </c>
      <c r="D347" s="193" t="s">
        <v>138</v>
      </c>
      <c r="E347" s="194" t="s">
        <v>588</v>
      </c>
      <c r="F347" s="195" t="s">
        <v>589</v>
      </c>
      <c r="G347" s="196" t="s">
        <v>141</v>
      </c>
      <c r="H347" s="197">
        <v>17</v>
      </c>
      <c r="I347" s="198"/>
      <c r="J347" s="199">
        <f>ROUND(I347*H347,2)</f>
        <v>0</v>
      </c>
      <c r="K347" s="195" t="s">
        <v>23</v>
      </c>
      <c r="L347" s="62"/>
      <c r="M347" s="200" t="s">
        <v>23</v>
      </c>
      <c r="N347" s="201" t="s">
        <v>44</v>
      </c>
      <c r="O347" s="43"/>
      <c r="P347" s="202">
        <f>O347*H347</f>
        <v>0</v>
      </c>
      <c r="Q347" s="202">
        <v>0.00139</v>
      </c>
      <c r="R347" s="202">
        <f>Q347*H347</f>
        <v>0.023629999999999998</v>
      </c>
      <c r="S347" s="202">
        <v>0.01</v>
      </c>
      <c r="T347" s="203">
        <f>S347*H347</f>
        <v>0.17</v>
      </c>
      <c r="AR347" s="24" t="s">
        <v>236</v>
      </c>
      <c r="AT347" s="24" t="s">
        <v>138</v>
      </c>
      <c r="AU347" s="24" t="s">
        <v>83</v>
      </c>
      <c r="AY347" s="24" t="s">
        <v>135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24" t="s">
        <v>78</v>
      </c>
      <c r="BK347" s="204">
        <f>ROUND(I347*H347,2)</f>
        <v>0</v>
      </c>
      <c r="BL347" s="24" t="s">
        <v>236</v>
      </c>
      <c r="BM347" s="24" t="s">
        <v>590</v>
      </c>
    </row>
    <row r="348" spans="2:51" s="12" customFormat="1" ht="13.5">
      <c r="B348" s="217"/>
      <c r="C348" s="218"/>
      <c r="D348" s="207" t="s">
        <v>145</v>
      </c>
      <c r="E348" s="219" t="s">
        <v>23</v>
      </c>
      <c r="F348" s="220" t="s">
        <v>591</v>
      </c>
      <c r="G348" s="218"/>
      <c r="H348" s="221">
        <v>15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145</v>
      </c>
      <c r="AU348" s="227" t="s">
        <v>83</v>
      </c>
      <c r="AV348" s="12" t="s">
        <v>83</v>
      </c>
      <c r="AW348" s="12" t="s">
        <v>37</v>
      </c>
      <c r="AX348" s="12" t="s">
        <v>73</v>
      </c>
      <c r="AY348" s="227" t="s">
        <v>135</v>
      </c>
    </row>
    <row r="349" spans="2:51" s="12" customFormat="1" ht="13.5">
      <c r="B349" s="217"/>
      <c r="C349" s="218"/>
      <c r="D349" s="207" t="s">
        <v>145</v>
      </c>
      <c r="E349" s="219" t="s">
        <v>23</v>
      </c>
      <c r="F349" s="220" t="s">
        <v>592</v>
      </c>
      <c r="G349" s="218"/>
      <c r="H349" s="221">
        <v>2</v>
      </c>
      <c r="I349" s="222"/>
      <c r="J349" s="218"/>
      <c r="K349" s="218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145</v>
      </c>
      <c r="AU349" s="227" t="s">
        <v>83</v>
      </c>
      <c r="AV349" s="12" t="s">
        <v>83</v>
      </c>
      <c r="AW349" s="12" t="s">
        <v>37</v>
      </c>
      <c r="AX349" s="12" t="s">
        <v>73</v>
      </c>
      <c r="AY349" s="227" t="s">
        <v>135</v>
      </c>
    </row>
    <row r="350" spans="2:51" s="13" customFormat="1" ht="13.5">
      <c r="B350" s="228"/>
      <c r="C350" s="229"/>
      <c r="D350" s="230" t="s">
        <v>145</v>
      </c>
      <c r="E350" s="231" t="s">
        <v>23</v>
      </c>
      <c r="F350" s="232" t="s">
        <v>151</v>
      </c>
      <c r="G350" s="229"/>
      <c r="H350" s="233">
        <v>17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145</v>
      </c>
      <c r="AU350" s="239" t="s">
        <v>83</v>
      </c>
      <c r="AV350" s="13" t="s">
        <v>143</v>
      </c>
      <c r="AW350" s="13" t="s">
        <v>37</v>
      </c>
      <c r="AX350" s="13" t="s">
        <v>78</v>
      </c>
      <c r="AY350" s="239" t="s">
        <v>135</v>
      </c>
    </row>
    <row r="351" spans="2:65" s="1" customFormat="1" ht="22.5" customHeight="1">
      <c r="B351" s="42"/>
      <c r="C351" s="193" t="s">
        <v>593</v>
      </c>
      <c r="D351" s="193" t="s">
        <v>138</v>
      </c>
      <c r="E351" s="194" t="s">
        <v>594</v>
      </c>
      <c r="F351" s="195" t="s">
        <v>595</v>
      </c>
      <c r="G351" s="196" t="s">
        <v>239</v>
      </c>
      <c r="H351" s="245"/>
      <c r="I351" s="198"/>
      <c r="J351" s="199">
        <f>ROUND(I351*H351,2)</f>
        <v>0</v>
      </c>
      <c r="K351" s="195" t="s">
        <v>142</v>
      </c>
      <c r="L351" s="62"/>
      <c r="M351" s="200" t="s">
        <v>23</v>
      </c>
      <c r="N351" s="201" t="s">
        <v>44</v>
      </c>
      <c r="O351" s="43"/>
      <c r="P351" s="202">
        <f>O351*H351</f>
        <v>0</v>
      </c>
      <c r="Q351" s="202">
        <v>0</v>
      </c>
      <c r="R351" s="202">
        <f>Q351*H351</f>
        <v>0</v>
      </c>
      <c r="S351" s="202">
        <v>0</v>
      </c>
      <c r="T351" s="203">
        <f>S351*H351</f>
        <v>0</v>
      </c>
      <c r="AR351" s="24" t="s">
        <v>236</v>
      </c>
      <c r="AT351" s="24" t="s">
        <v>138</v>
      </c>
      <c r="AU351" s="24" t="s">
        <v>83</v>
      </c>
      <c r="AY351" s="24" t="s">
        <v>135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24" t="s">
        <v>78</v>
      </c>
      <c r="BK351" s="204">
        <f>ROUND(I351*H351,2)</f>
        <v>0</v>
      </c>
      <c r="BL351" s="24" t="s">
        <v>236</v>
      </c>
      <c r="BM351" s="24" t="s">
        <v>596</v>
      </c>
    </row>
    <row r="352" spans="2:63" s="10" customFormat="1" ht="29.85" customHeight="1">
      <c r="B352" s="176"/>
      <c r="C352" s="177"/>
      <c r="D352" s="190" t="s">
        <v>72</v>
      </c>
      <c r="E352" s="191" t="s">
        <v>597</v>
      </c>
      <c r="F352" s="191" t="s">
        <v>598</v>
      </c>
      <c r="G352" s="177"/>
      <c r="H352" s="177"/>
      <c r="I352" s="180"/>
      <c r="J352" s="192">
        <f>BK352</f>
        <v>0</v>
      </c>
      <c r="K352" s="177"/>
      <c r="L352" s="182"/>
      <c r="M352" s="183"/>
      <c r="N352" s="184"/>
      <c r="O352" s="184"/>
      <c r="P352" s="185">
        <f>SUM(P353:P367)</f>
        <v>0</v>
      </c>
      <c r="Q352" s="184"/>
      <c r="R352" s="185">
        <f>SUM(R353:R367)</f>
        <v>0.0431648</v>
      </c>
      <c r="S352" s="184"/>
      <c r="T352" s="186">
        <f>SUM(T353:T367)</f>
        <v>0</v>
      </c>
      <c r="AR352" s="187" t="s">
        <v>83</v>
      </c>
      <c r="AT352" s="188" t="s">
        <v>72</v>
      </c>
      <c r="AU352" s="188" t="s">
        <v>78</v>
      </c>
      <c r="AY352" s="187" t="s">
        <v>135</v>
      </c>
      <c r="BK352" s="189">
        <f>SUM(BK353:BK367)</f>
        <v>0</v>
      </c>
    </row>
    <row r="353" spans="2:65" s="1" customFormat="1" ht="31.5" customHeight="1">
      <c r="B353" s="42"/>
      <c r="C353" s="193" t="s">
        <v>599</v>
      </c>
      <c r="D353" s="193" t="s">
        <v>138</v>
      </c>
      <c r="E353" s="194" t="s">
        <v>600</v>
      </c>
      <c r="F353" s="195" t="s">
        <v>601</v>
      </c>
      <c r="G353" s="196" t="s">
        <v>171</v>
      </c>
      <c r="H353" s="197">
        <v>105.28</v>
      </c>
      <c r="I353" s="198"/>
      <c r="J353" s="199">
        <f>ROUND(I353*H353,2)</f>
        <v>0</v>
      </c>
      <c r="K353" s="195" t="s">
        <v>142</v>
      </c>
      <c r="L353" s="62"/>
      <c r="M353" s="200" t="s">
        <v>23</v>
      </c>
      <c r="N353" s="201" t="s">
        <v>44</v>
      </c>
      <c r="O353" s="43"/>
      <c r="P353" s="202">
        <f>O353*H353</f>
        <v>0</v>
      </c>
      <c r="Q353" s="202">
        <v>0.00017</v>
      </c>
      <c r="R353" s="202">
        <f>Q353*H353</f>
        <v>0.017897600000000003</v>
      </c>
      <c r="S353" s="202">
        <v>0</v>
      </c>
      <c r="T353" s="203">
        <f>S353*H353</f>
        <v>0</v>
      </c>
      <c r="AR353" s="24" t="s">
        <v>236</v>
      </c>
      <c r="AT353" s="24" t="s">
        <v>138</v>
      </c>
      <c r="AU353" s="24" t="s">
        <v>83</v>
      </c>
      <c r="AY353" s="24" t="s">
        <v>135</v>
      </c>
      <c r="BE353" s="204">
        <f>IF(N353="základní",J353,0)</f>
        <v>0</v>
      </c>
      <c r="BF353" s="204">
        <f>IF(N353="snížená",J353,0)</f>
        <v>0</v>
      </c>
      <c r="BG353" s="204">
        <f>IF(N353="zákl. přenesená",J353,0)</f>
        <v>0</v>
      </c>
      <c r="BH353" s="204">
        <f>IF(N353="sníž. přenesená",J353,0)</f>
        <v>0</v>
      </c>
      <c r="BI353" s="204">
        <f>IF(N353="nulová",J353,0)</f>
        <v>0</v>
      </c>
      <c r="BJ353" s="24" t="s">
        <v>78</v>
      </c>
      <c r="BK353" s="204">
        <f>ROUND(I353*H353,2)</f>
        <v>0</v>
      </c>
      <c r="BL353" s="24" t="s">
        <v>236</v>
      </c>
      <c r="BM353" s="24" t="s">
        <v>602</v>
      </c>
    </row>
    <row r="354" spans="2:51" s="12" customFormat="1" ht="13.5">
      <c r="B354" s="217"/>
      <c r="C354" s="218"/>
      <c r="D354" s="207" t="s">
        <v>145</v>
      </c>
      <c r="E354" s="219" t="s">
        <v>23</v>
      </c>
      <c r="F354" s="220" t="s">
        <v>603</v>
      </c>
      <c r="G354" s="218"/>
      <c r="H354" s="221">
        <v>81.6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145</v>
      </c>
      <c r="AU354" s="227" t="s">
        <v>83</v>
      </c>
      <c r="AV354" s="12" t="s">
        <v>83</v>
      </c>
      <c r="AW354" s="12" t="s">
        <v>37</v>
      </c>
      <c r="AX354" s="12" t="s">
        <v>73</v>
      </c>
      <c r="AY354" s="227" t="s">
        <v>135</v>
      </c>
    </row>
    <row r="355" spans="2:51" s="12" customFormat="1" ht="13.5">
      <c r="B355" s="217"/>
      <c r="C355" s="218"/>
      <c r="D355" s="207" t="s">
        <v>145</v>
      </c>
      <c r="E355" s="219" t="s">
        <v>23</v>
      </c>
      <c r="F355" s="220" t="s">
        <v>604</v>
      </c>
      <c r="G355" s="218"/>
      <c r="H355" s="221">
        <v>10.88</v>
      </c>
      <c r="I355" s="222"/>
      <c r="J355" s="218"/>
      <c r="K355" s="218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145</v>
      </c>
      <c r="AU355" s="227" t="s">
        <v>83</v>
      </c>
      <c r="AV355" s="12" t="s">
        <v>83</v>
      </c>
      <c r="AW355" s="12" t="s">
        <v>37</v>
      </c>
      <c r="AX355" s="12" t="s">
        <v>73</v>
      </c>
      <c r="AY355" s="227" t="s">
        <v>135</v>
      </c>
    </row>
    <row r="356" spans="2:51" s="12" customFormat="1" ht="13.5">
      <c r="B356" s="217"/>
      <c r="C356" s="218"/>
      <c r="D356" s="207" t="s">
        <v>145</v>
      </c>
      <c r="E356" s="219" t="s">
        <v>23</v>
      </c>
      <c r="F356" s="220" t="s">
        <v>605</v>
      </c>
      <c r="G356" s="218"/>
      <c r="H356" s="221">
        <v>12.8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145</v>
      </c>
      <c r="AU356" s="227" t="s">
        <v>83</v>
      </c>
      <c r="AV356" s="12" t="s">
        <v>83</v>
      </c>
      <c r="AW356" s="12" t="s">
        <v>37</v>
      </c>
      <c r="AX356" s="12" t="s">
        <v>73</v>
      </c>
      <c r="AY356" s="227" t="s">
        <v>135</v>
      </c>
    </row>
    <row r="357" spans="2:51" s="13" customFormat="1" ht="13.5">
      <c r="B357" s="228"/>
      <c r="C357" s="229"/>
      <c r="D357" s="230" t="s">
        <v>145</v>
      </c>
      <c r="E357" s="231" t="s">
        <v>23</v>
      </c>
      <c r="F357" s="232" t="s">
        <v>151</v>
      </c>
      <c r="G357" s="229"/>
      <c r="H357" s="233">
        <v>105.28</v>
      </c>
      <c r="I357" s="234"/>
      <c r="J357" s="229"/>
      <c r="K357" s="229"/>
      <c r="L357" s="235"/>
      <c r="M357" s="236"/>
      <c r="N357" s="237"/>
      <c r="O357" s="237"/>
      <c r="P357" s="237"/>
      <c r="Q357" s="237"/>
      <c r="R357" s="237"/>
      <c r="S357" s="237"/>
      <c r="T357" s="238"/>
      <c r="AT357" s="239" t="s">
        <v>145</v>
      </c>
      <c r="AU357" s="239" t="s">
        <v>83</v>
      </c>
      <c r="AV357" s="13" t="s">
        <v>143</v>
      </c>
      <c r="AW357" s="13" t="s">
        <v>37</v>
      </c>
      <c r="AX357" s="13" t="s">
        <v>78</v>
      </c>
      <c r="AY357" s="239" t="s">
        <v>135</v>
      </c>
    </row>
    <row r="358" spans="2:65" s="1" customFormat="1" ht="22.5" customHeight="1">
      <c r="B358" s="42"/>
      <c r="C358" s="193" t="s">
        <v>606</v>
      </c>
      <c r="D358" s="193" t="s">
        <v>138</v>
      </c>
      <c r="E358" s="194" t="s">
        <v>607</v>
      </c>
      <c r="F358" s="195" t="s">
        <v>608</v>
      </c>
      <c r="G358" s="196" t="s">
        <v>171</v>
      </c>
      <c r="H358" s="197">
        <v>105.28</v>
      </c>
      <c r="I358" s="198"/>
      <c r="J358" s="199">
        <f>ROUND(I358*H358,2)</f>
        <v>0</v>
      </c>
      <c r="K358" s="195" t="s">
        <v>142</v>
      </c>
      <c r="L358" s="62"/>
      <c r="M358" s="200" t="s">
        <v>23</v>
      </c>
      <c r="N358" s="201" t="s">
        <v>44</v>
      </c>
      <c r="O358" s="43"/>
      <c r="P358" s="202">
        <f>O358*H358</f>
        <v>0</v>
      </c>
      <c r="Q358" s="202">
        <v>0.00012</v>
      </c>
      <c r="R358" s="202">
        <f>Q358*H358</f>
        <v>0.0126336</v>
      </c>
      <c r="S358" s="202">
        <v>0</v>
      </c>
      <c r="T358" s="203">
        <f>S358*H358</f>
        <v>0</v>
      </c>
      <c r="AR358" s="24" t="s">
        <v>236</v>
      </c>
      <c r="AT358" s="24" t="s">
        <v>138</v>
      </c>
      <c r="AU358" s="24" t="s">
        <v>83</v>
      </c>
      <c r="AY358" s="24" t="s">
        <v>135</v>
      </c>
      <c r="BE358" s="204">
        <f>IF(N358="základní",J358,0)</f>
        <v>0</v>
      </c>
      <c r="BF358" s="204">
        <f>IF(N358="snížená",J358,0)</f>
        <v>0</v>
      </c>
      <c r="BG358" s="204">
        <f>IF(N358="zákl. přenesená",J358,0)</f>
        <v>0</v>
      </c>
      <c r="BH358" s="204">
        <f>IF(N358="sníž. přenesená",J358,0)</f>
        <v>0</v>
      </c>
      <c r="BI358" s="204">
        <f>IF(N358="nulová",J358,0)</f>
        <v>0</v>
      </c>
      <c r="BJ358" s="24" t="s">
        <v>78</v>
      </c>
      <c r="BK358" s="204">
        <f>ROUND(I358*H358,2)</f>
        <v>0</v>
      </c>
      <c r="BL358" s="24" t="s">
        <v>236</v>
      </c>
      <c r="BM358" s="24" t="s">
        <v>609</v>
      </c>
    </row>
    <row r="359" spans="2:51" s="12" customFormat="1" ht="13.5">
      <c r="B359" s="217"/>
      <c r="C359" s="218"/>
      <c r="D359" s="207" t="s">
        <v>145</v>
      </c>
      <c r="E359" s="219" t="s">
        <v>23</v>
      </c>
      <c r="F359" s="220" t="s">
        <v>603</v>
      </c>
      <c r="G359" s="218"/>
      <c r="H359" s="221">
        <v>81.6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145</v>
      </c>
      <c r="AU359" s="227" t="s">
        <v>83</v>
      </c>
      <c r="AV359" s="12" t="s">
        <v>83</v>
      </c>
      <c r="AW359" s="12" t="s">
        <v>37</v>
      </c>
      <c r="AX359" s="12" t="s">
        <v>73</v>
      </c>
      <c r="AY359" s="227" t="s">
        <v>135</v>
      </c>
    </row>
    <row r="360" spans="2:51" s="12" customFormat="1" ht="13.5">
      <c r="B360" s="217"/>
      <c r="C360" s="218"/>
      <c r="D360" s="207" t="s">
        <v>145</v>
      </c>
      <c r="E360" s="219" t="s">
        <v>23</v>
      </c>
      <c r="F360" s="220" t="s">
        <v>604</v>
      </c>
      <c r="G360" s="218"/>
      <c r="H360" s="221">
        <v>10.88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145</v>
      </c>
      <c r="AU360" s="227" t="s">
        <v>83</v>
      </c>
      <c r="AV360" s="12" t="s">
        <v>83</v>
      </c>
      <c r="AW360" s="12" t="s">
        <v>37</v>
      </c>
      <c r="AX360" s="12" t="s">
        <v>73</v>
      </c>
      <c r="AY360" s="227" t="s">
        <v>135</v>
      </c>
    </row>
    <row r="361" spans="2:51" s="12" customFormat="1" ht="13.5">
      <c r="B361" s="217"/>
      <c r="C361" s="218"/>
      <c r="D361" s="207" t="s">
        <v>145</v>
      </c>
      <c r="E361" s="219" t="s">
        <v>23</v>
      </c>
      <c r="F361" s="220" t="s">
        <v>605</v>
      </c>
      <c r="G361" s="218"/>
      <c r="H361" s="221">
        <v>12.8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145</v>
      </c>
      <c r="AU361" s="227" t="s">
        <v>83</v>
      </c>
      <c r="AV361" s="12" t="s">
        <v>83</v>
      </c>
      <c r="AW361" s="12" t="s">
        <v>37</v>
      </c>
      <c r="AX361" s="12" t="s">
        <v>73</v>
      </c>
      <c r="AY361" s="227" t="s">
        <v>135</v>
      </c>
    </row>
    <row r="362" spans="2:51" s="13" customFormat="1" ht="13.5">
      <c r="B362" s="228"/>
      <c r="C362" s="229"/>
      <c r="D362" s="230" t="s">
        <v>145</v>
      </c>
      <c r="E362" s="231" t="s">
        <v>23</v>
      </c>
      <c r="F362" s="232" t="s">
        <v>151</v>
      </c>
      <c r="G362" s="229"/>
      <c r="H362" s="233">
        <v>105.28</v>
      </c>
      <c r="I362" s="234"/>
      <c r="J362" s="229"/>
      <c r="K362" s="229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145</v>
      </c>
      <c r="AU362" s="239" t="s">
        <v>83</v>
      </c>
      <c r="AV362" s="13" t="s">
        <v>143</v>
      </c>
      <c r="AW362" s="13" t="s">
        <v>37</v>
      </c>
      <c r="AX362" s="13" t="s">
        <v>78</v>
      </c>
      <c r="AY362" s="239" t="s">
        <v>135</v>
      </c>
    </row>
    <row r="363" spans="2:65" s="1" customFormat="1" ht="22.5" customHeight="1">
      <c r="B363" s="42"/>
      <c r="C363" s="193" t="s">
        <v>610</v>
      </c>
      <c r="D363" s="193" t="s">
        <v>138</v>
      </c>
      <c r="E363" s="194" t="s">
        <v>611</v>
      </c>
      <c r="F363" s="195" t="s">
        <v>612</v>
      </c>
      <c r="G363" s="196" t="s">
        <v>171</v>
      </c>
      <c r="H363" s="197">
        <v>105.28</v>
      </c>
      <c r="I363" s="198"/>
      <c r="J363" s="199">
        <f>ROUND(I363*H363,2)</f>
        <v>0</v>
      </c>
      <c r="K363" s="195" t="s">
        <v>142</v>
      </c>
      <c r="L363" s="62"/>
      <c r="M363" s="200" t="s">
        <v>23</v>
      </c>
      <c r="N363" s="201" t="s">
        <v>44</v>
      </c>
      <c r="O363" s="43"/>
      <c r="P363" s="202">
        <f>O363*H363</f>
        <v>0</v>
      </c>
      <c r="Q363" s="202">
        <v>0.00012</v>
      </c>
      <c r="R363" s="202">
        <f>Q363*H363</f>
        <v>0.0126336</v>
      </c>
      <c r="S363" s="202">
        <v>0</v>
      </c>
      <c r="T363" s="203">
        <f>S363*H363</f>
        <v>0</v>
      </c>
      <c r="AR363" s="24" t="s">
        <v>236</v>
      </c>
      <c r="AT363" s="24" t="s">
        <v>138</v>
      </c>
      <c r="AU363" s="24" t="s">
        <v>83</v>
      </c>
      <c r="AY363" s="24" t="s">
        <v>135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24" t="s">
        <v>78</v>
      </c>
      <c r="BK363" s="204">
        <f>ROUND(I363*H363,2)</f>
        <v>0</v>
      </c>
      <c r="BL363" s="24" t="s">
        <v>236</v>
      </c>
      <c r="BM363" s="24" t="s">
        <v>613</v>
      </c>
    </row>
    <row r="364" spans="2:51" s="12" customFormat="1" ht="13.5">
      <c r="B364" s="217"/>
      <c r="C364" s="218"/>
      <c r="D364" s="207" t="s">
        <v>145</v>
      </c>
      <c r="E364" s="219" t="s">
        <v>23</v>
      </c>
      <c r="F364" s="220" t="s">
        <v>603</v>
      </c>
      <c r="G364" s="218"/>
      <c r="H364" s="221">
        <v>81.6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145</v>
      </c>
      <c r="AU364" s="227" t="s">
        <v>83</v>
      </c>
      <c r="AV364" s="12" t="s">
        <v>83</v>
      </c>
      <c r="AW364" s="12" t="s">
        <v>37</v>
      </c>
      <c r="AX364" s="12" t="s">
        <v>73</v>
      </c>
      <c r="AY364" s="227" t="s">
        <v>135</v>
      </c>
    </row>
    <row r="365" spans="2:51" s="12" customFormat="1" ht="13.5">
      <c r="B365" s="217"/>
      <c r="C365" s="218"/>
      <c r="D365" s="207" t="s">
        <v>145</v>
      </c>
      <c r="E365" s="219" t="s">
        <v>23</v>
      </c>
      <c r="F365" s="220" t="s">
        <v>604</v>
      </c>
      <c r="G365" s="218"/>
      <c r="H365" s="221">
        <v>10.88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145</v>
      </c>
      <c r="AU365" s="227" t="s">
        <v>83</v>
      </c>
      <c r="AV365" s="12" t="s">
        <v>83</v>
      </c>
      <c r="AW365" s="12" t="s">
        <v>37</v>
      </c>
      <c r="AX365" s="12" t="s">
        <v>73</v>
      </c>
      <c r="AY365" s="227" t="s">
        <v>135</v>
      </c>
    </row>
    <row r="366" spans="2:51" s="12" customFormat="1" ht="13.5">
      <c r="B366" s="217"/>
      <c r="C366" s="218"/>
      <c r="D366" s="207" t="s">
        <v>145</v>
      </c>
      <c r="E366" s="219" t="s">
        <v>23</v>
      </c>
      <c r="F366" s="220" t="s">
        <v>605</v>
      </c>
      <c r="G366" s="218"/>
      <c r="H366" s="221">
        <v>12.8</v>
      </c>
      <c r="I366" s="222"/>
      <c r="J366" s="218"/>
      <c r="K366" s="218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145</v>
      </c>
      <c r="AU366" s="227" t="s">
        <v>83</v>
      </c>
      <c r="AV366" s="12" t="s">
        <v>83</v>
      </c>
      <c r="AW366" s="12" t="s">
        <v>37</v>
      </c>
      <c r="AX366" s="12" t="s">
        <v>73</v>
      </c>
      <c r="AY366" s="227" t="s">
        <v>135</v>
      </c>
    </row>
    <row r="367" spans="2:51" s="13" customFormat="1" ht="13.5">
      <c r="B367" s="228"/>
      <c r="C367" s="229"/>
      <c r="D367" s="207" t="s">
        <v>145</v>
      </c>
      <c r="E367" s="240" t="s">
        <v>23</v>
      </c>
      <c r="F367" s="241" t="s">
        <v>151</v>
      </c>
      <c r="G367" s="229"/>
      <c r="H367" s="242">
        <v>105.28</v>
      </c>
      <c r="I367" s="234"/>
      <c r="J367" s="229"/>
      <c r="K367" s="229"/>
      <c r="L367" s="235"/>
      <c r="M367" s="236"/>
      <c r="N367" s="237"/>
      <c r="O367" s="237"/>
      <c r="P367" s="237"/>
      <c r="Q367" s="237"/>
      <c r="R367" s="237"/>
      <c r="S367" s="237"/>
      <c r="T367" s="238"/>
      <c r="AT367" s="239" t="s">
        <v>145</v>
      </c>
      <c r="AU367" s="239" t="s">
        <v>83</v>
      </c>
      <c r="AV367" s="13" t="s">
        <v>143</v>
      </c>
      <c r="AW367" s="13" t="s">
        <v>37</v>
      </c>
      <c r="AX367" s="13" t="s">
        <v>78</v>
      </c>
      <c r="AY367" s="239" t="s">
        <v>135</v>
      </c>
    </row>
    <row r="368" spans="2:63" s="10" customFormat="1" ht="29.85" customHeight="1">
      <c r="B368" s="176"/>
      <c r="C368" s="177"/>
      <c r="D368" s="190" t="s">
        <v>72</v>
      </c>
      <c r="E368" s="191" t="s">
        <v>614</v>
      </c>
      <c r="F368" s="191" t="s">
        <v>615</v>
      </c>
      <c r="G368" s="177"/>
      <c r="H368" s="177"/>
      <c r="I368" s="180"/>
      <c r="J368" s="192">
        <f>BK368</f>
        <v>0</v>
      </c>
      <c r="K368" s="177"/>
      <c r="L368" s="182"/>
      <c r="M368" s="183"/>
      <c r="N368" s="184"/>
      <c r="O368" s="184"/>
      <c r="P368" s="185">
        <f>SUM(P369:P417)</f>
        <v>0</v>
      </c>
      <c r="Q368" s="184"/>
      <c r="R368" s="185">
        <f>SUM(R369:R417)</f>
        <v>0.10730239999999999</v>
      </c>
      <c r="S368" s="184"/>
      <c r="T368" s="186">
        <f>SUM(T369:T417)</f>
        <v>0</v>
      </c>
      <c r="AR368" s="187" t="s">
        <v>83</v>
      </c>
      <c r="AT368" s="188" t="s">
        <v>72</v>
      </c>
      <c r="AU368" s="188" t="s">
        <v>78</v>
      </c>
      <c r="AY368" s="187" t="s">
        <v>135</v>
      </c>
      <c r="BK368" s="189">
        <f>SUM(BK369:BK417)</f>
        <v>0</v>
      </c>
    </row>
    <row r="369" spans="2:65" s="1" customFormat="1" ht="22.5" customHeight="1">
      <c r="B369" s="42"/>
      <c r="C369" s="193" t="s">
        <v>616</v>
      </c>
      <c r="D369" s="193" t="s">
        <v>138</v>
      </c>
      <c r="E369" s="194" t="s">
        <v>617</v>
      </c>
      <c r="F369" s="195" t="s">
        <v>618</v>
      </c>
      <c r="G369" s="196" t="s">
        <v>171</v>
      </c>
      <c r="H369" s="197">
        <v>180.075</v>
      </c>
      <c r="I369" s="198"/>
      <c r="J369" s="199">
        <f>ROUND(I369*H369,2)</f>
        <v>0</v>
      </c>
      <c r="K369" s="195" t="s">
        <v>142</v>
      </c>
      <c r="L369" s="62"/>
      <c r="M369" s="200" t="s">
        <v>23</v>
      </c>
      <c r="N369" s="201" t="s">
        <v>44</v>
      </c>
      <c r="O369" s="43"/>
      <c r="P369" s="202">
        <f>O369*H369</f>
        <v>0</v>
      </c>
      <c r="Q369" s="202">
        <v>0</v>
      </c>
      <c r="R369" s="202">
        <f>Q369*H369</f>
        <v>0</v>
      </c>
      <c r="S369" s="202">
        <v>0</v>
      </c>
      <c r="T369" s="203">
        <f>S369*H369</f>
        <v>0</v>
      </c>
      <c r="AR369" s="24" t="s">
        <v>236</v>
      </c>
      <c r="AT369" s="24" t="s">
        <v>138</v>
      </c>
      <c r="AU369" s="24" t="s">
        <v>83</v>
      </c>
      <c r="AY369" s="24" t="s">
        <v>135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24" t="s">
        <v>78</v>
      </c>
      <c r="BK369" s="204">
        <f>ROUND(I369*H369,2)</f>
        <v>0</v>
      </c>
      <c r="BL369" s="24" t="s">
        <v>236</v>
      </c>
      <c r="BM369" s="24" t="s">
        <v>619</v>
      </c>
    </row>
    <row r="370" spans="2:51" s="11" customFormat="1" ht="13.5">
      <c r="B370" s="205"/>
      <c r="C370" s="206"/>
      <c r="D370" s="207" t="s">
        <v>145</v>
      </c>
      <c r="E370" s="208" t="s">
        <v>23</v>
      </c>
      <c r="F370" s="209" t="s">
        <v>620</v>
      </c>
      <c r="G370" s="206"/>
      <c r="H370" s="210" t="s">
        <v>23</v>
      </c>
      <c r="I370" s="211"/>
      <c r="J370" s="206"/>
      <c r="K370" s="206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145</v>
      </c>
      <c r="AU370" s="216" t="s">
        <v>83</v>
      </c>
      <c r="AV370" s="11" t="s">
        <v>78</v>
      </c>
      <c r="AW370" s="11" t="s">
        <v>37</v>
      </c>
      <c r="AX370" s="11" t="s">
        <v>73</v>
      </c>
      <c r="AY370" s="216" t="s">
        <v>135</v>
      </c>
    </row>
    <row r="371" spans="2:51" s="12" customFormat="1" ht="13.5">
      <c r="B371" s="217"/>
      <c r="C371" s="218"/>
      <c r="D371" s="207" t="s">
        <v>145</v>
      </c>
      <c r="E371" s="219" t="s">
        <v>23</v>
      </c>
      <c r="F371" s="220" t="s">
        <v>621</v>
      </c>
      <c r="G371" s="218"/>
      <c r="H371" s="221">
        <v>6.75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145</v>
      </c>
      <c r="AU371" s="227" t="s">
        <v>83</v>
      </c>
      <c r="AV371" s="12" t="s">
        <v>83</v>
      </c>
      <c r="AW371" s="12" t="s">
        <v>37</v>
      </c>
      <c r="AX371" s="12" t="s">
        <v>73</v>
      </c>
      <c r="AY371" s="227" t="s">
        <v>135</v>
      </c>
    </row>
    <row r="372" spans="2:51" s="12" customFormat="1" ht="13.5">
      <c r="B372" s="217"/>
      <c r="C372" s="218"/>
      <c r="D372" s="207" t="s">
        <v>145</v>
      </c>
      <c r="E372" s="219" t="s">
        <v>23</v>
      </c>
      <c r="F372" s="220" t="s">
        <v>622</v>
      </c>
      <c r="G372" s="218"/>
      <c r="H372" s="221">
        <v>3.75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145</v>
      </c>
      <c r="AU372" s="227" t="s">
        <v>83</v>
      </c>
      <c r="AV372" s="12" t="s">
        <v>83</v>
      </c>
      <c r="AW372" s="12" t="s">
        <v>37</v>
      </c>
      <c r="AX372" s="12" t="s">
        <v>73</v>
      </c>
      <c r="AY372" s="227" t="s">
        <v>135</v>
      </c>
    </row>
    <row r="373" spans="2:51" s="12" customFormat="1" ht="13.5">
      <c r="B373" s="217"/>
      <c r="C373" s="218"/>
      <c r="D373" s="207" t="s">
        <v>145</v>
      </c>
      <c r="E373" s="219" t="s">
        <v>23</v>
      </c>
      <c r="F373" s="220" t="s">
        <v>623</v>
      </c>
      <c r="G373" s="218"/>
      <c r="H373" s="221">
        <v>13.5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145</v>
      </c>
      <c r="AU373" s="227" t="s">
        <v>83</v>
      </c>
      <c r="AV373" s="12" t="s">
        <v>83</v>
      </c>
      <c r="AW373" s="12" t="s">
        <v>37</v>
      </c>
      <c r="AX373" s="12" t="s">
        <v>73</v>
      </c>
      <c r="AY373" s="227" t="s">
        <v>135</v>
      </c>
    </row>
    <row r="374" spans="2:51" s="12" customFormat="1" ht="13.5">
      <c r="B374" s="217"/>
      <c r="C374" s="218"/>
      <c r="D374" s="207" t="s">
        <v>145</v>
      </c>
      <c r="E374" s="219" t="s">
        <v>23</v>
      </c>
      <c r="F374" s="220" t="s">
        <v>624</v>
      </c>
      <c r="G374" s="218"/>
      <c r="H374" s="221">
        <v>3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145</v>
      </c>
      <c r="AU374" s="227" t="s">
        <v>83</v>
      </c>
      <c r="AV374" s="12" t="s">
        <v>83</v>
      </c>
      <c r="AW374" s="12" t="s">
        <v>37</v>
      </c>
      <c r="AX374" s="12" t="s">
        <v>73</v>
      </c>
      <c r="AY374" s="227" t="s">
        <v>135</v>
      </c>
    </row>
    <row r="375" spans="2:51" s="12" customFormat="1" ht="13.5">
      <c r="B375" s="217"/>
      <c r="C375" s="218"/>
      <c r="D375" s="207" t="s">
        <v>145</v>
      </c>
      <c r="E375" s="219" t="s">
        <v>23</v>
      </c>
      <c r="F375" s="220" t="s">
        <v>625</v>
      </c>
      <c r="G375" s="218"/>
      <c r="H375" s="221">
        <v>3.75</v>
      </c>
      <c r="I375" s="222"/>
      <c r="J375" s="218"/>
      <c r="K375" s="218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145</v>
      </c>
      <c r="AU375" s="227" t="s">
        <v>83</v>
      </c>
      <c r="AV375" s="12" t="s">
        <v>83</v>
      </c>
      <c r="AW375" s="12" t="s">
        <v>37</v>
      </c>
      <c r="AX375" s="12" t="s">
        <v>73</v>
      </c>
      <c r="AY375" s="227" t="s">
        <v>135</v>
      </c>
    </row>
    <row r="376" spans="2:51" s="12" customFormat="1" ht="13.5">
      <c r="B376" s="217"/>
      <c r="C376" s="218"/>
      <c r="D376" s="207" t="s">
        <v>145</v>
      </c>
      <c r="E376" s="219" t="s">
        <v>23</v>
      </c>
      <c r="F376" s="220" t="s">
        <v>626</v>
      </c>
      <c r="G376" s="218"/>
      <c r="H376" s="221">
        <v>8.625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145</v>
      </c>
      <c r="AU376" s="227" t="s">
        <v>83</v>
      </c>
      <c r="AV376" s="12" t="s">
        <v>83</v>
      </c>
      <c r="AW376" s="12" t="s">
        <v>37</v>
      </c>
      <c r="AX376" s="12" t="s">
        <v>73</v>
      </c>
      <c r="AY376" s="227" t="s">
        <v>135</v>
      </c>
    </row>
    <row r="377" spans="2:51" s="12" customFormat="1" ht="13.5">
      <c r="B377" s="217"/>
      <c r="C377" s="218"/>
      <c r="D377" s="207" t="s">
        <v>145</v>
      </c>
      <c r="E377" s="219" t="s">
        <v>23</v>
      </c>
      <c r="F377" s="220" t="s">
        <v>627</v>
      </c>
      <c r="G377" s="218"/>
      <c r="H377" s="221">
        <v>6.75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145</v>
      </c>
      <c r="AU377" s="227" t="s">
        <v>83</v>
      </c>
      <c r="AV377" s="12" t="s">
        <v>83</v>
      </c>
      <c r="AW377" s="12" t="s">
        <v>37</v>
      </c>
      <c r="AX377" s="12" t="s">
        <v>73</v>
      </c>
      <c r="AY377" s="227" t="s">
        <v>135</v>
      </c>
    </row>
    <row r="378" spans="2:51" s="12" customFormat="1" ht="13.5">
      <c r="B378" s="217"/>
      <c r="C378" s="218"/>
      <c r="D378" s="207" t="s">
        <v>145</v>
      </c>
      <c r="E378" s="219" t="s">
        <v>23</v>
      </c>
      <c r="F378" s="220" t="s">
        <v>628</v>
      </c>
      <c r="G378" s="218"/>
      <c r="H378" s="221">
        <v>3.75</v>
      </c>
      <c r="I378" s="222"/>
      <c r="J378" s="218"/>
      <c r="K378" s="218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145</v>
      </c>
      <c r="AU378" s="227" t="s">
        <v>83</v>
      </c>
      <c r="AV378" s="12" t="s">
        <v>83</v>
      </c>
      <c r="AW378" s="12" t="s">
        <v>37</v>
      </c>
      <c r="AX378" s="12" t="s">
        <v>73</v>
      </c>
      <c r="AY378" s="227" t="s">
        <v>135</v>
      </c>
    </row>
    <row r="379" spans="2:51" s="12" customFormat="1" ht="13.5">
      <c r="B379" s="217"/>
      <c r="C379" s="218"/>
      <c r="D379" s="207" t="s">
        <v>145</v>
      </c>
      <c r="E379" s="219" t="s">
        <v>23</v>
      </c>
      <c r="F379" s="220" t="s">
        <v>629</v>
      </c>
      <c r="G379" s="218"/>
      <c r="H379" s="221">
        <v>33.75</v>
      </c>
      <c r="I379" s="222"/>
      <c r="J379" s="218"/>
      <c r="K379" s="218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145</v>
      </c>
      <c r="AU379" s="227" t="s">
        <v>83</v>
      </c>
      <c r="AV379" s="12" t="s">
        <v>83</v>
      </c>
      <c r="AW379" s="12" t="s">
        <v>37</v>
      </c>
      <c r="AX379" s="12" t="s">
        <v>73</v>
      </c>
      <c r="AY379" s="227" t="s">
        <v>135</v>
      </c>
    </row>
    <row r="380" spans="2:51" s="12" customFormat="1" ht="13.5">
      <c r="B380" s="217"/>
      <c r="C380" s="218"/>
      <c r="D380" s="207" t="s">
        <v>145</v>
      </c>
      <c r="E380" s="219" t="s">
        <v>23</v>
      </c>
      <c r="F380" s="220" t="s">
        <v>630</v>
      </c>
      <c r="G380" s="218"/>
      <c r="H380" s="221">
        <v>6.75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145</v>
      </c>
      <c r="AU380" s="227" t="s">
        <v>83</v>
      </c>
      <c r="AV380" s="12" t="s">
        <v>83</v>
      </c>
      <c r="AW380" s="12" t="s">
        <v>37</v>
      </c>
      <c r="AX380" s="12" t="s">
        <v>73</v>
      </c>
      <c r="AY380" s="227" t="s">
        <v>135</v>
      </c>
    </row>
    <row r="381" spans="2:51" s="12" customFormat="1" ht="13.5">
      <c r="B381" s="217"/>
      <c r="C381" s="218"/>
      <c r="D381" s="207" t="s">
        <v>145</v>
      </c>
      <c r="E381" s="219" t="s">
        <v>23</v>
      </c>
      <c r="F381" s="220" t="s">
        <v>631</v>
      </c>
      <c r="G381" s="218"/>
      <c r="H381" s="221">
        <v>6.75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145</v>
      </c>
      <c r="AU381" s="227" t="s">
        <v>83</v>
      </c>
      <c r="AV381" s="12" t="s">
        <v>83</v>
      </c>
      <c r="AW381" s="12" t="s">
        <v>37</v>
      </c>
      <c r="AX381" s="12" t="s">
        <v>73</v>
      </c>
      <c r="AY381" s="227" t="s">
        <v>135</v>
      </c>
    </row>
    <row r="382" spans="2:51" s="12" customFormat="1" ht="13.5">
      <c r="B382" s="217"/>
      <c r="C382" s="218"/>
      <c r="D382" s="207" t="s">
        <v>145</v>
      </c>
      <c r="E382" s="219" t="s">
        <v>23</v>
      </c>
      <c r="F382" s="220" t="s">
        <v>632</v>
      </c>
      <c r="G382" s="218"/>
      <c r="H382" s="221">
        <v>6.75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145</v>
      </c>
      <c r="AU382" s="227" t="s">
        <v>83</v>
      </c>
      <c r="AV382" s="12" t="s">
        <v>83</v>
      </c>
      <c r="AW382" s="12" t="s">
        <v>37</v>
      </c>
      <c r="AX382" s="12" t="s">
        <v>73</v>
      </c>
      <c r="AY382" s="227" t="s">
        <v>135</v>
      </c>
    </row>
    <row r="383" spans="2:51" s="12" customFormat="1" ht="13.5">
      <c r="B383" s="217"/>
      <c r="C383" s="218"/>
      <c r="D383" s="207" t="s">
        <v>145</v>
      </c>
      <c r="E383" s="219" t="s">
        <v>23</v>
      </c>
      <c r="F383" s="220" t="s">
        <v>633</v>
      </c>
      <c r="G383" s="218"/>
      <c r="H383" s="221">
        <v>56.4</v>
      </c>
      <c r="I383" s="222"/>
      <c r="J383" s="218"/>
      <c r="K383" s="218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145</v>
      </c>
      <c r="AU383" s="227" t="s">
        <v>83</v>
      </c>
      <c r="AV383" s="12" t="s">
        <v>83</v>
      </c>
      <c r="AW383" s="12" t="s">
        <v>37</v>
      </c>
      <c r="AX383" s="12" t="s">
        <v>73</v>
      </c>
      <c r="AY383" s="227" t="s">
        <v>135</v>
      </c>
    </row>
    <row r="384" spans="2:51" s="12" customFormat="1" ht="13.5">
      <c r="B384" s="217"/>
      <c r="C384" s="218"/>
      <c r="D384" s="207" t="s">
        <v>145</v>
      </c>
      <c r="E384" s="219" t="s">
        <v>23</v>
      </c>
      <c r="F384" s="220" t="s">
        <v>634</v>
      </c>
      <c r="G384" s="218"/>
      <c r="H384" s="221">
        <v>19.8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145</v>
      </c>
      <c r="AU384" s="227" t="s">
        <v>83</v>
      </c>
      <c r="AV384" s="12" t="s">
        <v>83</v>
      </c>
      <c r="AW384" s="12" t="s">
        <v>37</v>
      </c>
      <c r="AX384" s="12" t="s">
        <v>73</v>
      </c>
      <c r="AY384" s="227" t="s">
        <v>135</v>
      </c>
    </row>
    <row r="385" spans="2:51" s="13" customFormat="1" ht="13.5">
      <c r="B385" s="228"/>
      <c r="C385" s="229"/>
      <c r="D385" s="230" t="s">
        <v>145</v>
      </c>
      <c r="E385" s="231" t="s">
        <v>23</v>
      </c>
      <c r="F385" s="232" t="s">
        <v>151</v>
      </c>
      <c r="G385" s="229"/>
      <c r="H385" s="233">
        <v>180.075</v>
      </c>
      <c r="I385" s="234"/>
      <c r="J385" s="229"/>
      <c r="K385" s="229"/>
      <c r="L385" s="235"/>
      <c r="M385" s="236"/>
      <c r="N385" s="237"/>
      <c r="O385" s="237"/>
      <c r="P385" s="237"/>
      <c r="Q385" s="237"/>
      <c r="R385" s="237"/>
      <c r="S385" s="237"/>
      <c r="T385" s="238"/>
      <c r="AT385" s="239" t="s">
        <v>145</v>
      </c>
      <c r="AU385" s="239" t="s">
        <v>83</v>
      </c>
      <c r="AV385" s="13" t="s">
        <v>143</v>
      </c>
      <c r="AW385" s="13" t="s">
        <v>37</v>
      </c>
      <c r="AX385" s="13" t="s">
        <v>78</v>
      </c>
      <c r="AY385" s="239" t="s">
        <v>135</v>
      </c>
    </row>
    <row r="386" spans="2:65" s="1" customFormat="1" ht="22.5" customHeight="1">
      <c r="B386" s="42"/>
      <c r="C386" s="247" t="s">
        <v>635</v>
      </c>
      <c r="D386" s="247" t="s">
        <v>336</v>
      </c>
      <c r="E386" s="248" t="s">
        <v>636</v>
      </c>
      <c r="F386" s="249" t="s">
        <v>637</v>
      </c>
      <c r="G386" s="250" t="s">
        <v>171</v>
      </c>
      <c r="H386" s="251">
        <v>189.079</v>
      </c>
      <c r="I386" s="252"/>
      <c r="J386" s="253">
        <f>ROUND(I386*H386,2)</f>
        <v>0</v>
      </c>
      <c r="K386" s="249" t="s">
        <v>23</v>
      </c>
      <c r="L386" s="254"/>
      <c r="M386" s="255" t="s">
        <v>23</v>
      </c>
      <c r="N386" s="256" t="s">
        <v>44</v>
      </c>
      <c r="O386" s="43"/>
      <c r="P386" s="202">
        <f>O386*H386</f>
        <v>0</v>
      </c>
      <c r="Q386" s="202">
        <v>0</v>
      </c>
      <c r="R386" s="202">
        <f>Q386*H386</f>
        <v>0</v>
      </c>
      <c r="S386" s="202">
        <v>0</v>
      </c>
      <c r="T386" s="203">
        <f>S386*H386</f>
        <v>0</v>
      </c>
      <c r="AR386" s="24" t="s">
        <v>331</v>
      </c>
      <c r="AT386" s="24" t="s">
        <v>336</v>
      </c>
      <c r="AU386" s="24" t="s">
        <v>83</v>
      </c>
      <c r="AY386" s="24" t="s">
        <v>135</v>
      </c>
      <c r="BE386" s="204">
        <f>IF(N386="základní",J386,0)</f>
        <v>0</v>
      </c>
      <c r="BF386" s="204">
        <f>IF(N386="snížená",J386,0)</f>
        <v>0</v>
      </c>
      <c r="BG386" s="204">
        <f>IF(N386="zákl. přenesená",J386,0)</f>
        <v>0</v>
      </c>
      <c r="BH386" s="204">
        <f>IF(N386="sníž. přenesená",J386,0)</f>
        <v>0</v>
      </c>
      <c r="BI386" s="204">
        <f>IF(N386="nulová",J386,0)</f>
        <v>0</v>
      </c>
      <c r="BJ386" s="24" t="s">
        <v>78</v>
      </c>
      <c r="BK386" s="204">
        <f>ROUND(I386*H386,2)</f>
        <v>0</v>
      </c>
      <c r="BL386" s="24" t="s">
        <v>236</v>
      </c>
      <c r="BM386" s="24" t="s">
        <v>638</v>
      </c>
    </row>
    <row r="387" spans="2:51" s="12" customFormat="1" ht="13.5">
      <c r="B387" s="217"/>
      <c r="C387" s="218"/>
      <c r="D387" s="230" t="s">
        <v>145</v>
      </c>
      <c r="E387" s="218"/>
      <c r="F387" s="243" t="s">
        <v>639</v>
      </c>
      <c r="G387" s="218"/>
      <c r="H387" s="244">
        <v>189.079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145</v>
      </c>
      <c r="AU387" s="227" t="s">
        <v>83</v>
      </c>
      <c r="AV387" s="12" t="s">
        <v>83</v>
      </c>
      <c r="AW387" s="12" t="s">
        <v>6</v>
      </c>
      <c r="AX387" s="12" t="s">
        <v>78</v>
      </c>
      <c r="AY387" s="227" t="s">
        <v>135</v>
      </c>
    </row>
    <row r="388" spans="2:65" s="1" customFormat="1" ht="22.5" customHeight="1">
      <c r="B388" s="42"/>
      <c r="C388" s="193" t="s">
        <v>640</v>
      </c>
      <c r="D388" s="193" t="s">
        <v>138</v>
      </c>
      <c r="E388" s="194" t="s">
        <v>641</v>
      </c>
      <c r="F388" s="195" t="s">
        <v>642</v>
      </c>
      <c r="G388" s="196" t="s">
        <v>171</v>
      </c>
      <c r="H388" s="197">
        <v>123.45</v>
      </c>
      <c r="I388" s="198"/>
      <c r="J388" s="199">
        <f>ROUND(I388*H388,2)</f>
        <v>0</v>
      </c>
      <c r="K388" s="195" t="s">
        <v>23</v>
      </c>
      <c r="L388" s="62"/>
      <c r="M388" s="200" t="s">
        <v>23</v>
      </c>
      <c r="N388" s="201" t="s">
        <v>44</v>
      </c>
      <c r="O388" s="43"/>
      <c r="P388" s="202">
        <f>O388*H388</f>
        <v>0</v>
      </c>
      <c r="Q388" s="202">
        <v>0.0002</v>
      </c>
      <c r="R388" s="202">
        <f>Q388*H388</f>
        <v>0.02469</v>
      </c>
      <c r="S388" s="202">
        <v>0</v>
      </c>
      <c r="T388" s="203">
        <f>S388*H388</f>
        <v>0</v>
      </c>
      <c r="AR388" s="24" t="s">
        <v>236</v>
      </c>
      <c r="AT388" s="24" t="s">
        <v>138</v>
      </c>
      <c r="AU388" s="24" t="s">
        <v>83</v>
      </c>
      <c r="AY388" s="24" t="s">
        <v>135</v>
      </c>
      <c r="BE388" s="204">
        <f>IF(N388="základní",J388,0)</f>
        <v>0</v>
      </c>
      <c r="BF388" s="204">
        <f>IF(N388="snížená",J388,0)</f>
        <v>0</v>
      </c>
      <c r="BG388" s="204">
        <f>IF(N388="zákl. přenesená",J388,0)</f>
        <v>0</v>
      </c>
      <c r="BH388" s="204">
        <f>IF(N388="sníž. přenesená",J388,0)</f>
        <v>0</v>
      </c>
      <c r="BI388" s="204">
        <f>IF(N388="nulová",J388,0)</f>
        <v>0</v>
      </c>
      <c r="BJ388" s="24" t="s">
        <v>78</v>
      </c>
      <c r="BK388" s="204">
        <f>ROUND(I388*H388,2)</f>
        <v>0</v>
      </c>
      <c r="BL388" s="24" t="s">
        <v>236</v>
      </c>
      <c r="BM388" s="24" t="s">
        <v>643</v>
      </c>
    </row>
    <row r="389" spans="2:51" s="11" customFormat="1" ht="13.5">
      <c r="B389" s="205"/>
      <c r="C389" s="206"/>
      <c r="D389" s="207" t="s">
        <v>145</v>
      </c>
      <c r="E389" s="208" t="s">
        <v>23</v>
      </c>
      <c r="F389" s="209" t="s">
        <v>644</v>
      </c>
      <c r="G389" s="206"/>
      <c r="H389" s="210" t="s">
        <v>23</v>
      </c>
      <c r="I389" s="211"/>
      <c r="J389" s="206"/>
      <c r="K389" s="206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145</v>
      </c>
      <c r="AU389" s="216" t="s">
        <v>83</v>
      </c>
      <c r="AV389" s="11" t="s">
        <v>78</v>
      </c>
      <c r="AW389" s="11" t="s">
        <v>37</v>
      </c>
      <c r="AX389" s="11" t="s">
        <v>73</v>
      </c>
      <c r="AY389" s="216" t="s">
        <v>135</v>
      </c>
    </row>
    <row r="390" spans="2:51" s="12" customFormat="1" ht="13.5">
      <c r="B390" s="217"/>
      <c r="C390" s="218"/>
      <c r="D390" s="207" t="s">
        <v>145</v>
      </c>
      <c r="E390" s="219" t="s">
        <v>23</v>
      </c>
      <c r="F390" s="220" t="s">
        <v>645</v>
      </c>
      <c r="G390" s="218"/>
      <c r="H390" s="221">
        <v>3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145</v>
      </c>
      <c r="AU390" s="227" t="s">
        <v>83</v>
      </c>
      <c r="AV390" s="12" t="s">
        <v>83</v>
      </c>
      <c r="AW390" s="12" t="s">
        <v>37</v>
      </c>
      <c r="AX390" s="12" t="s">
        <v>73</v>
      </c>
      <c r="AY390" s="227" t="s">
        <v>135</v>
      </c>
    </row>
    <row r="391" spans="2:51" s="12" customFormat="1" ht="13.5">
      <c r="B391" s="217"/>
      <c r="C391" s="218"/>
      <c r="D391" s="207" t="s">
        <v>145</v>
      </c>
      <c r="E391" s="219" t="s">
        <v>23</v>
      </c>
      <c r="F391" s="220" t="s">
        <v>646</v>
      </c>
      <c r="G391" s="218"/>
      <c r="H391" s="221">
        <v>6.6</v>
      </c>
      <c r="I391" s="222"/>
      <c r="J391" s="218"/>
      <c r="K391" s="218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145</v>
      </c>
      <c r="AU391" s="227" t="s">
        <v>83</v>
      </c>
      <c r="AV391" s="12" t="s">
        <v>83</v>
      </c>
      <c r="AW391" s="12" t="s">
        <v>37</v>
      </c>
      <c r="AX391" s="12" t="s">
        <v>73</v>
      </c>
      <c r="AY391" s="227" t="s">
        <v>135</v>
      </c>
    </row>
    <row r="392" spans="2:51" s="12" customFormat="1" ht="13.5">
      <c r="B392" s="217"/>
      <c r="C392" s="218"/>
      <c r="D392" s="207" t="s">
        <v>145</v>
      </c>
      <c r="E392" s="219" t="s">
        <v>23</v>
      </c>
      <c r="F392" s="220" t="s">
        <v>647</v>
      </c>
      <c r="G392" s="218"/>
      <c r="H392" s="221">
        <v>4.05</v>
      </c>
      <c r="I392" s="222"/>
      <c r="J392" s="218"/>
      <c r="K392" s="218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145</v>
      </c>
      <c r="AU392" s="227" t="s">
        <v>83</v>
      </c>
      <c r="AV392" s="12" t="s">
        <v>83</v>
      </c>
      <c r="AW392" s="12" t="s">
        <v>37</v>
      </c>
      <c r="AX392" s="12" t="s">
        <v>73</v>
      </c>
      <c r="AY392" s="227" t="s">
        <v>135</v>
      </c>
    </row>
    <row r="393" spans="2:51" s="12" customFormat="1" ht="13.5">
      <c r="B393" s="217"/>
      <c r="C393" s="218"/>
      <c r="D393" s="207" t="s">
        <v>145</v>
      </c>
      <c r="E393" s="219" t="s">
        <v>23</v>
      </c>
      <c r="F393" s="220" t="s">
        <v>648</v>
      </c>
      <c r="G393" s="218"/>
      <c r="H393" s="221">
        <v>7.35</v>
      </c>
      <c r="I393" s="222"/>
      <c r="J393" s="218"/>
      <c r="K393" s="218"/>
      <c r="L393" s="223"/>
      <c r="M393" s="224"/>
      <c r="N393" s="225"/>
      <c r="O393" s="225"/>
      <c r="P393" s="225"/>
      <c r="Q393" s="225"/>
      <c r="R393" s="225"/>
      <c r="S393" s="225"/>
      <c r="T393" s="226"/>
      <c r="AT393" s="227" t="s">
        <v>145</v>
      </c>
      <c r="AU393" s="227" t="s">
        <v>83</v>
      </c>
      <c r="AV393" s="12" t="s">
        <v>83</v>
      </c>
      <c r="AW393" s="12" t="s">
        <v>37</v>
      </c>
      <c r="AX393" s="12" t="s">
        <v>73</v>
      </c>
      <c r="AY393" s="227" t="s">
        <v>135</v>
      </c>
    </row>
    <row r="394" spans="2:51" s="12" customFormat="1" ht="13.5">
      <c r="B394" s="217"/>
      <c r="C394" s="218"/>
      <c r="D394" s="207" t="s">
        <v>145</v>
      </c>
      <c r="E394" s="219" t="s">
        <v>23</v>
      </c>
      <c r="F394" s="220" t="s">
        <v>649</v>
      </c>
      <c r="G394" s="218"/>
      <c r="H394" s="221">
        <v>3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145</v>
      </c>
      <c r="AU394" s="227" t="s">
        <v>83</v>
      </c>
      <c r="AV394" s="12" t="s">
        <v>83</v>
      </c>
      <c r="AW394" s="12" t="s">
        <v>37</v>
      </c>
      <c r="AX394" s="12" t="s">
        <v>73</v>
      </c>
      <c r="AY394" s="227" t="s">
        <v>135</v>
      </c>
    </row>
    <row r="395" spans="2:51" s="12" customFormat="1" ht="13.5">
      <c r="B395" s="217"/>
      <c r="C395" s="218"/>
      <c r="D395" s="207" t="s">
        <v>145</v>
      </c>
      <c r="E395" s="219" t="s">
        <v>23</v>
      </c>
      <c r="F395" s="220" t="s">
        <v>650</v>
      </c>
      <c r="G395" s="218"/>
      <c r="H395" s="221">
        <v>15.75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145</v>
      </c>
      <c r="AU395" s="227" t="s">
        <v>83</v>
      </c>
      <c r="AV395" s="12" t="s">
        <v>83</v>
      </c>
      <c r="AW395" s="12" t="s">
        <v>37</v>
      </c>
      <c r="AX395" s="12" t="s">
        <v>73</v>
      </c>
      <c r="AY395" s="227" t="s">
        <v>135</v>
      </c>
    </row>
    <row r="396" spans="2:51" s="12" customFormat="1" ht="13.5">
      <c r="B396" s="217"/>
      <c r="C396" s="218"/>
      <c r="D396" s="207" t="s">
        <v>145</v>
      </c>
      <c r="E396" s="219" t="s">
        <v>23</v>
      </c>
      <c r="F396" s="220" t="s">
        <v>651</v>
      </c>
      <c r="G396" s="218"/>
      <c r="H396" s="221">
        <v>3</v>
      </c>
      <c r="I396" s="222"/>
      <c r="J396" s="218"/>
      <c r="K396" s="218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145</v>
      </c>
      <c r="AU396" s="227" t="s">
        <v>83</v>
      </c>
      <c r="AV396" s="12" t="s">
        <v>83</v>
      </c>
      <c r="AW396" s="12" t="s">
        <v>37</v>
      </c>
      <c r="AX396" s="12" t="s">
        <v>73</v>
      </c>
      <c r="AY396" s="227" t="s">
        <v>135</v>
      </c>
    </row>
    <row r="397" spans="2:51" s="12" customFormat="1" ht="13.5">
      <c r="B397" s="217"/>
      <c r="C397" s="218"/>
      <c r="D397" s="207" t="s">
        <v>145</v>
      </c>
      <c r="E397" s="219" t="s">
        <v>23</v>
      </c>
      <c r="F397" s="220" t="s">
        <v>652</v>
      </c>
      <c r="G397" s="218"/>
      <c r="H397" s="221">
        <v>10.8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145</v>
      </c>
      <c r="AU397" s="227" t="s">
        <v>83</v>
      </c>
      <c r="AV397" s="12" t="s">
        <v>83</v>
      </c>
      <c r="AW397" s="12" t="s">
        <v>37</v>
      </c>
      <c r="AX397" s="12" t="s">
        <v>73</v>
      </c>
      <c r="AY397" s="227" t="s">
        <v>135</v>
      </c>
    </row>
    <row r="398" spans="2:51" s="12" customFormat="1" ht="13.5">
      <c r="B398" s="217"/>
      <c r="C398" s="218"/>
      <c r="D398" s="207" t="s">
        <v>145</v>
      </c>
      <c r="E398" s="219" t="s">
        <v>23</v>
      </c>
      <c r="F398" s="220" t="s">
        <v>653</v>
      </c>
      <c r="G398" s="218"/>
      <c r="H398" s="221">
        <v>8.1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145</v>
      </c>
      <c r="AU398" s="227" t="s">
        <v>83</v>
      </c>
      <c r="AV398" s="12" t="s">
        <v>83</v>
      </c>
      <c r="AW398" s="12" t="s">
        <v>37</v>
      </c>
      <c r="AX398" s="12" t="s">
        <v>73</v>
      </c>
      <c r="AY398" s="227" t="s">
        <v>135</v>
      </c>
    </row>
    <row r="399" spans="2:51" s="12" customFormat="1" ht="13.5">
      <c r="B399" s="217"/>
      <c r="C399" s="218"/>
      <c r="D399" s="207" t="s">
        <v>145</v>
      </c>
      <c r="E399" s="219" t="s">
        <v>23</v>
      </c>
      <c r="F399" s="220" t="s">
        <v>654</v>
      </c>
      <c r="G399" s="218"/>
      <c r="H399" s="221">
        <v>45</v>
      </c>
      <c r="I399" s="222"/>
      <c r="J399" s="218"/>
      <c r="K399" s="218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145</v>
      </c>
      <c r="AU399" s="227" t="s">
        <v>83</v>
      </c>
      <c r="AV399" s="12" t="s">
        <v>83</v>
      </c>
      <c r="AW399" s="12" t="s">
        <v>37</v>
      </c>
      <c r="AX399" s="12" t="s">
        <v>73</v>
      </c>
      <c r="AY399" s="227" t="s">
        <v>135</v>
      </c>
    </row>
    <row r="400" spans="2:51" s="12" customFormat="1" ht="13.5">
      <c r="B400" s="217"/>
      <c r="C400" s="218"/>
      <c r="D400" s="207" t="s">
        <v>145</v>
      </c>
      <c r="E400" s="219" t="s">
        <v>23</v>
      </c>
      <c r="F400" s="220" t="s">
        <v>655</v>
      </c>
      <c r="G400" s="218"/>
      <c r="H400" s="221">
        <v>16.8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145</v>
      </c>
      <c r="AU400" s="227" t="s">
        <v>83</v>
      </c>
      <c r="AV400" s="12" t="s">
        <v>83</v>
      </c>
      <c r="AW400" s="12" t="s">
        <v>37</v>
      </c>
      <c r="AX400" s="12" t="s">
        <v>73</v>
      </c>
      <c r="AY400" s="227" t="s">
        <v>135</v>
      </c>
    </row>
    <row r="401" spans="2:51" s="13" customFormat="1" ht="13.5">
      <c r="B401" s="228"/>
      <c r="C401" s="229"/>
      <c r="D401" s="230" t="s">
        <v>145</v>
      </c>
      <c r="E401" s="231" t="s">
        <v>23</v>
      </c>
      <c r="F401" s="232" t="s">
        <v>151</v>
      </c>
      <c r="G401" s="229"/>
      <c r="H401" s="233">
        <v>123.45</v>
      </c>
      <c r="I401" s="234"/>
      <c r="J401" s="229"/>
      <c r="K401" s="229"/>
      <c r="L401" s="235"/>
      <c r="M401" s="236"/>
      <c r="N401" s="237"/>
      <c r="O401" s="237"/>
      <c r="P401" s="237"/>
      <c r="Q401" s="237"/>
      <c r="R401" s="237"/>
      <c r="S401" s="237"/>
      <c r="T401" s="238"/>
      <c r="AT401" s="239" t="s">
        <v>145</v>
      </c>
      <c r="AU401" s="239" t="s">
        <v>83</v>
      </c>
      <c r="AV401" s="13" t="s">
        <v>143</v>
      </c>
      <c r="AW401" s="13" t="s">
        <v>37</v>
      </c>
      <c r="AX401" s="13" t="s">
        <v>78</v>
      </c>
      <c r="AY401" s="239" t="s">
        <v>135</v>
      </c>
    </row>
    <row r="402" spans="2:65" s="1" customFormat="1" ht="22.5" customHeight="1">
      <c r="B402" s="42"/>
      <c r="C402" s="193" t="s">
        <v>656</v>
      </c>
      <c r="D402" s="193" t="s">
        <v>138</v>
      </c>
      <c r="E402" s="194" t="s">
        <v>657</v>
      </c>
      <c r="F402" s="195" t="s">
        <v>658</v>
      </c>
      <c r="G402" s="196" t="s">
        <v>171</v>
      </c>
      <c r="H402" s="197">
        <v>317.74</v>
      </c>
      <c r="I402" s="198"/>
      <c r="J402" s="199">
        <f>ROUND(I402*H402,2)</f>
        <v>0</v>
      </c>
      <c r="K402" s="195" t="s">
        <v>142</v>
      </c>
      <c r="L402" s="62"/>
      <c r="M402" s="200" t="s">
        <v>23</v>
      </c>
      <c r="N402" s="201" t="s">
        <v>44</v>
      </c>
      <c r="O402" s="43"/>
      <c r="P402" s="202">
        <f>O402*H402</f>
        <v>0</v>
      </c>
      <c r="Q402" s="202">
        <v>0.00026</v>
      </c>
      <c r="R402" s="202">
        <f>Q402*H402</f>
        <v>0.08261239999999999</v>
      </c>
      <c r="S402" s="202">
        <v>0</v>
      </c>
      <c r="T402" s="203">
        <f>S402*H402</f>
        <v>0</v>
      </c>
      <c r="AR402" s="24" t="s">
        <v>236</v>
      </c>
      <c r="AT402" s="24" t="s">
        <v>138</v>
      </c>
      <c r="AU402" s="24" t="s">
        <v>83</v>
      </c>
      <c r="AY402" s="24" t="s">
        <v>135</v>
      </c>
      <c r="BE402" s="204">
        <f>IF(N402="základní",J402,0)</f>
        <v>0</v>
      </c>
      <c r="BF402" s="204">
        <f>IF(N402="snížená",J402,0)</f>
        <v>0</v>
      </c>
      <c r="BG402" s="204">
        <f>IF(N402="zákl. přenesená",J402,0)</f>
        <v>0</v>
      </c>
      <c r="BH402" s="204">
        <f>IF(N402="sníž. přenesená",J402,0)</f>
        <v>0</v>
      </c>
      <c r="BI402" s="204">
        <f>IF(N402="nulová",J402,0)</f>
        <v>0</v>
      </c>
      <c r="BJ402" s="24" t="s">
        <v>78</v>
      </c>
      <c r="BK402" s="204">
        <f>ROUND(I402*H402,2)</f>
        <v>0</v>
      </c>
      <c r="BL402" s="24" t="s">
        <v>236</v>
      </c>
      <c r="BM402" s="24" t="s">
        <v>659</v>
      </c>
    </row>
    <row r="403" spans="2:51" s="11" customFormat="1" ht="13.5">
      <c r="B403" s="205"/>
      <c r="C403" s="206"/>
      <c r="D403" s="207" t="s">
        <v>145</v>
      </c>
      <c r="E403" s="208" t="s">
        <v>23</v>
      </c>
      <c r="F403" s="209" t="s">
        <v>644</v>
      </c>
      <c r="G403" s="206"/>
      <c r="H403" s="210" t="s">
        <v>23</v>
      </c>
      <c r="I403" s="211"/>
      <c r="J403" s="206"/>
      <c r="K403" s="206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145</v>
      </c>
      <c r="AU403" s="216" t="s">
        <v>83</v>
      </c>
      <c r="AV403" s="11" t="s">
        <v>78</v>
      </c>
      <c r="AW403" s="11" t="s">
        <v>37</v>
      </c>
      <c r="AX403" s="11" t="s">
        <v>73</v>
      </c>
      <c r="AY403" s="216" t="s">
        <v>135</v>
      </c>
    </row>
    <row r="404" spans="2:51" s="12" customFormat="1" ht="13.5">
      <c r="B404" s="217"/>
      <c r="C404" s="218"/>
      <c r="D404" s="207" t="s">
        <v>145</v>
      </c>
      <c r="E404" s="219" t="s">
        <v>23</v>
      </c>
      <c r="F404" s="220" t="s">
        <v>660</v>
      </c>
      <c r="G404" s="218"/>
      <c r="H404" s="221">
        <v>15.208</v>
      </c>
      <c r="I404" s="222"/>
      <c r="J404" s="218"/>
      <c r="K404" s="218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145</v>
      </c>
      <c r="AU404" s="227" t="s">
        <v>83</v>
      </c>
      <c r="AV404" s="12" t="s">
        <v>83</v>
      </c>
      <c r="AW404" s="12" t="s">
        <v>37</v>
      </c>
      <c r="AX404" s="12" t="s">
        <v>73</v>
      </c>
      <c r="AY404" s="227" t="s">
        <v>135</v>
      </c>
    </row>
    <row r="405" spans="2:51" s="12" customFormat="1" ht="13.5">
      <c r="B405" s="217"/>
      <c r="C405" s="218"/>
      <c r="D405" s="207" t="s">
        <v>145</v>
      </c>
      <c r="E405" s="219" t="s">
        <v>23</v>
      </c>
      <c r="F405" s="220" t="s">
        <v>661</v>
      </c>
      <c r="G405" s="218"/>
      <c r="H405" s="221">
        <v>11.644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145</v>
      </c>
      <c r="AU405" s="227" t="s">
        <v>83</v>
      </c>
      <c r="AV405" s="12" t="s">
        <v>83</v>
      </c>
      <c r="AW405" s="12" t="s">
        <v>37</v>
      </c>
      <c r="AX405" s="12" t="s">
        <v>73</v>
      </c>
      <c r="AY405" s="227" t="s">
        <v>135</v>
      </c>
    </row>
    <row r="406" spans="2:51" s="12" customFormat="1" ht="13.5">
      <c r="B406" s="217"/>
      <c r="C406" s="218"/>
      <c r="D406" s="207" t="s">
        <v>145</v>
      </c>
      <c r="E406" s="219" t="s">
        <v>23</v>
      </c>
      <c r="F406" s="220" t="s">
        <v>662</v>
      </c>
      <c r="G406" s="218"/>
      <c r="H406" s="221">
        <v>32.396</v>
      </c>
      <c r="I406" s="222"/>
      <c r="J406" s="218"/>
      <c r="K406" s="218"/>
      <c r="L406" s="223"/>
      <c r="M406" s="224"/>
      <c r="N406" s="225"/>
      <c r="O406" s="225"/>
      <c r="P406" s="225"/>
      <c r="Q406" s="225"/>
      <c r="R406" s="225"/>
      <c r="S406" s="225"/>
      <c r="T406" s="226"/>
      <c r="AT406" s="227" t="s">
        <v>145</v>
      </c>
      <c r="AU406" s="227" t="s">
        <v>83</v>
      </c>
      <c r="AV406" s="12" t="s">
        <v>83</v>
      </c>
      <c r="AW406" s="12" t="s">
        <v>37</v>
      </c>
      <c r="AX406" s="12" t="s">
        <v>73</v>
      </c>
      <c r="AY406" s="227" t="s">
        <v>135</v>
      </c>
    </row>
    <row r="407" spans="2:51" s="12" customFormat="1" ht="13.5">
      <c r="B407" s="217"/>
      <c r="C407" s="218"/>
      <c r="D407" s="207" t="s">
        <v>145</v>
      </c>
      <c r="E407" s="219" t="s">
        <v>23</v>
      </c>
      <c r="F407" s="220" t="s">
        <v>663</v>
      </c>
      <c r="G407" s="218"/>
      <c r="H407" s="221">
        <v>11.05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145</v>
      </c>
      <c r="AU407" s="227" t="s">
        <v>83</v>
      </c>
      <c r="AV407" s="12" t="s">
        <v>83</v>
      </c>
      <c r="AW407" s="12" t="s">
        <v>37</v>
      </c>
      <c r="AX407" s="12" t="s">
        <v>73</v>
      </c>
      <c r="AY407" s="227" t="s">
        <v>135</v>
      </c>
    </row>
    <row r="408" spans="2:51" s="12" customFormat="1" ht="13.5">
      <c r="B408" s="217"/>
      <c r="C408" s="218"/>
      <c r="D408" s="207" t="s">
        <v>145</v>
      </c>
      <c r="E408" s="219" t="s">
        <v>23</v>
      </c>
      <c r="F408" s="220" t="s">
        <v>664</v>
      </c>
      <c r="G408" s="218"/>
      <c r="H408" s="221">
        <v>9.07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145</v>
      </c>
      <c r="AU408" s="227" t="s">
        <v>83</v>
      </c>
      <c r="AV408" s="12" t="s">
        <v>83</v>
      </c>
      <c r="AW408" s="12" t="s">
        <v>37</v>
      </c>
      <c r="AX408" s="12" t="s">
        <v>73</v>
      </c>
      <c r="AY408" s="227" t="s">
        <v>135</v>
      </c>
    </row>
    <row r="409" spans="2:51" s="12" customFormat="1" ht="13.5">
      <c r="B409" s="217"/>
      <c r="C409" s="218"/>
      <c r="D409" s="207" t="s">
        <v>145</v>
      </c>
      <c r="E409" s="219" t="s">
        <v>23</v>
      </c>
      <c r="F409" s="220" t="s">
        <v>665</v>
      </c>
      <c r="G409" s="218"/>
      <c r="H409" s="221">
        <v>15.208</v>
      </c>
      <c r="I409" s="222"/>
      <c r="J409" s="218"/>
      <c r="K409" s="218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145</v>
      </c>
      <c r="AU409" s="227" t="s">
        <v>83</v>
      </c>
      <c r="AV409" s="12" t="s">
        <v>83</v>
      </c>
      <c r="AW409" s="12" t="s">
        <v>37</v>
      </c>
      <c r="AX409" s="12" t="s">
        <v>73</v>
      </c>
      <c r="AY409" s="227" t="s">
        <v>135</v>
      </c>
    </row>
    <row r="410" spans="2:51" s="12" customFormat="1" ht="13.5">
      <c r="B410" s="217"/>
      <c r="C410" s="218"/>
      <c r="D410" s="207" t="s">
        <v>145</v>
      </c>
      <c r="E410" s="219" t="s">
        <v>23</v>
      </c>
      <c r="F410" s="220" t="s">
        <v>666</v>
      </c>
      <c r="G410" s="218"/>
      <c r="H410" s="221">
        <v>11.644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145</v>
      </c>
      <c r="AU410" s="227" t="s">
        <v>83</v>
      </c>
      <c r="AV410" s="12" t="s">
        <v>83</v>
      </c>
      <c r="AW410" s="12" t="s">
        <v>37</v>
      </c>
      <c r="AX410" s="12" t="s">
        <v>73</v>
      </c>
      <c r="AY410" s="227" t="s">
        <v>135</v>
      </c>
    </row>
    <row r="411" spans="2:51" s="12" customFormat="1" ht="13.5">
      <c r="B411" s="217"/>
      <c r="C411" s="218"/>
      <c r="D411" s="207" t="s">
        <v>145</v>
      </c>
      <c r="E411" s="219" t="s">
        <v>23</v>
      </c>
      <c r="F411" s="220" t="s">
        <v>667</v>
      </c>
      <c r="G411" s="218"/>
      <c r="H411" s="221">
        <v>80</v>
      </c>
      <c r="I411" s="222"/>
      <c r="J411" s="218"/>
      <c r="K411" s="218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145</v>
      </c>
      <c r="AU411" s="227" t="s">
        <v>83</v>
      </c>
      <c r="AV411" s="12" t="s">
        <v>83</v>
      </c>
      <c r="AW411" s="12" t="s">
        <v>37</v>
      </c>
      <c r="AX411" s="12" t="s">
        <v>73</v>
      </c>
      <c r="AY411" s="227" t="s">
        <v>135</v>
      </c>
    </row>
    <row r="412" spans="2:51" s="12" customFormat="1" ht="13.5">
      <c r="B412" s="217"/>
      <c r="C412" s="218"/>
      <c r="D412" s="207" t="s">
        <v>145</v>
      </c>
      <c r="E412" s="219" t="s">
        <v>23</v>
      </c>
      <c r="F412" s="220" t="s">
        <v>668</v>
      </c>
      <c r="G412" s="218"/>
      <c r="H412" s="221">
        <v>11.05</v>
      </c>
      <c r="I412" s="222"/>
      <c r="J412" s="218"/>
      <c r="K412" s="218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145</v>
      </c>
      <c r="AU412" s="227" t="s">
        <v>83</v>
      </c>
      <c r="AV412" s="12" t="s">
        <v>83</v>
      </c>
      <c r="AW412" s="12" t="s">
        <v>37</v>
      </c>
      <c r="AX412" s="12" t="s">
        <v>73</v>
      </c>
      <c r="AY412" s="227" t="s">
        <v>135</v>
      </c>
    </row>
    <row r="413" spans="2:51" s="12" customFormat="1" ht="13.5">
      <c r="B413" s="217"/>
      <c r="C413" s="218"/>
      <c r="D413" s="207" t="s">
        <v>145</v>
      </c>
      <c r="E413" s="219" t="s">
        <v>23</v>
      </c>
      <c r="F413" s="220" t="s">
        <v>669</v>
      </c>
      <c r="G413" s="218"/>
      <c r="H413" s="221">
        <v>15.208</v>
      </c>
      <c r="I413" s="222"/>
      <c r="J413" s="218"/>
      <c r="K413" s="218"/>
      <c r="L413" s="223"/>
      <c r="M413" s="224"/>
      <c r="N413" s="225"/>
      <c r="O413" s="225"/>
      <c r="P413" s="225"/>
      <c r="Q413" s="225"/>
      <c r="R413" s="225"/>
      <c r="S413" s="225"/>
      <c r="T413" s="226"/>
      <c r="AT413" s="227" t="s">
        <v>145</v>
      </c>
      <c r="AU413" s="227" t="s">
        <v>83</v>
      </c>
      <c r="AV413" s="12" t="s">
        <v>83</v>
      </c>
      <c r="AW413" s="12" t="s">
        <v>37</v>
      </c>
      <c r="AX413" s="12" t="s">
        <v>73</v>
      </c>
      <c r="AY413" s="227" t="s">
        <v>135</v>
      </c>
    </row>
    <row r="414" spans="2:51" s="12" customFormat="1" ht="13.5">
      <c r="B414" s="217"/>
      <c r="C414" s="218"/>
      <c r="D414" s="207" t="s">
        <v>145</v>
      </c>
      <c r="E414" s="219" t="s">
        <v>23</v>
      </c>
      <c r="F414" s="220" t="s">
        <v>670</v>
      </c>
      <c r="G414" s="218"/>
      <c r="H414" s="221">
        <v>11.644</v>
      </c>
      <c r="I414" s="222"/>
      <c r="J414" s="218"/>
      <c r="K414" s="218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145</v>
      </c>
      <c r="AU414" s="227" t="s">
        <v>83</v>
      </c>
      <c r="AV414" s="12" t="s">
        <v>83</v>
      </c>
      <c r="AW414" s="12" t="s">
        <v>37</v>
      </c>
      <c r="AX414" s="12" t="s">
        <v>73</v>
      </c>
      <c r="AY414" s="227" t="s">
        <v>135</v>
      </c>
    </row>
    <row r="415" spans="2:51" s="12" customFormat="1" ht="13.5">
      <c r="B415" s="217"/>
      <c r="C415" s="218"/>
      <c r="D415" s="207" t="s">
        <v>145</v>
      </c>
      <c r="E415" s="219" t="s">
        <v>23</v>
      </c>
      <c r="F415" s="220" t="s">
        <v>671</v>
      </c>
      <c r="G415" s="218"/>
      <c r="H415" s="221">
        <v>60.352</v>
      </c>
      <c r="I415" s="222"/>
      <c r="J415" s="218"/>
      <c r="K415" s="218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145</v>
      </c>
      <c r="AU415" s="227" t="s">
        <v>83</v>
      </c>
      <c r="AV415" s="12" t="s">
        <v>83</v>
      </c>
      <c r="AW415" s="12" t="s">
        <v>37</v>
      </c>
      <c r="AX415" s="12" t="s">
        <v>73</v>
      </c>
      <c r="AY415" s="227" t="s">
        <v>135</v>
      </c>
    </row>
    <row r="416" spans="2:51" s="12" customFormat="1" ht="13.5">
      <c r="B416" s="217"/>
      <c r="C416" s="218"/>
      <c r="D416" s="207" t="s">
        <v>145</v>
      </c>
      <c r="E416" s="219" t="s">
        <v>23</v>
      </c>
      <c r="F416" s="220" t="s">
        <v>672</v>
      </c>
      <c r="G416" s="218"/>
      <c r="H416" s="221">
        <v>33.266</v>
      </c>
      <c r="I416" s="222"/>
      <c r="J416" s="218"/>
      <c r="K416" s="218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145</v>
      </c>
      <c r="AU416" s="227" t="s">
        <v>83</v>
      </c>
      <c r="AV416" s="12" t="s">
        <v>83</v>
      </c>
      <c r="AW416" s="12" t="s">
        <v>37</v>
      </c>
      <c r="AX416" s="12" t="s">
        <v>73</v>
      </c>
      <c r="AY416" s="227" t="s">
        <v>135</v>
      </c>
    </row>
    <row r="417" spans="2:51" s="13" customFormat="1" ht="13.5">
      <c r="B417" s="228"/>
      <c r="C417" s="229"/>
      <c r="D417" s="207" t="s">
        <v>145</v>
      </c>
      <c r="E417" s="240" t="s">
        <v>23</v>
      </c>
      <c r="F417" s="241" t="s">
        <v>151</v>
      </c>
      <c r="G417" s="229"/>
      <c r="H417" s="242">
        <v>317.74</v>
      </c>
      <c r="I417" s="234"/>
      <c r="J417" s="229"/>
      <c r="K417" s="229"/>
      <c r="L417" s="235"/>
      <c r="M417" s="236"/>
      <c r="N417" s="237"/>
      <c r="O417" s="237"/>
      <c r="P417" s="237"/>
      <c r="Q417" s="237"/>
      <c r="R417" s="237"/>
      <c r="S417" s="237"/>
      <c r="T417" s="238"/>
      <c r="AT417" s="239" t="s">
        <v>145</v>
      </c>
      <c r="AU417" s="239" t="s">
        <v>83</v>
      </c>
      <c r="AV417" s="13" t="s">
        <v>143</v>
      </c>
      <c r="AW417" s="13" t="s">
        <v>37</v>
      </c>
      <c r="AX417" s="13" t="s">
        <v>78</v>
      </c>
      <c r="AY417" s="239" t="s">
        <v>135</v>
      </c>
    </row>
    <row r="418" spans="2:63" s="10" customFormat="1" ht="37.35" customHeight="1">
      <c r="B418" s="176"/>
      <c r="C418" s="177"/>
      <c r="D418" s="178" t="s">
        <v>72</v>
      </c>
      <c r="E418" s="179" t="s">
        <v>336</v>
      </c>
      <c r="F418" s="179" t="s">
        <v>673</v>
      </c>
      <c r="G418" s="177"/>
      <c r="H418" s="177"/>
      <c r="I418" s="180"/>
      <c r="J418" s="181">
        <f>BK418</f>
        <v>0</v>
      </c>
      <c r="K418" s="177"/>
      <c r="L418" s="182"/>
      <c r="M418" s="183"/>
      <c r="N418" s="184"/>
      <c r="O418" s="184"/>
      <c r="P418" s="185">
        <f>P419</f>
        <v>0</v>
      </c>
      <c r="Q418" s="184"/>
      <c r="R418" s="185">
        <f>R419</f>
        <v>0.008249999999999999</v>
      </c>
      <c r="S418" s="184"/>
      <c r="T418" s="186">
        <f>T419</f>
        <v>0</v>
      </c>
      <c r="AR418" s="187" t="s">
        <v>159</v>
      </c>
      <c r="AT418" s="188" t="s">
        <v>72</v>
      </c>
      <c r="AU418" s="188" t="s">
        <v>73</v>
      </c>
      <c r="AY418" s="187" t="s">
        <v>135</v>
      </c>
      <c r="BK418" s="189">
        <f>BK419</f>
        <v>0</v>
      </c>
    </row>
    <row r="419" spans="2:63" s="10" customFormat="1" ht="19.9" customHeight="1">
      <c r="B419" s="176"/>
      <c r="C419" s="177"/>
      <c r="D419" s="190" t="s">
        <v>72</v>
      </c>
      <c r="E419" s="191" t="s">
        <v>674</v>
      </c>
      <c r="F419" s="191" t="s">
        <v>675</v>
      </c>
      <c r="G419" s="177"/>
      <c r="H419" s="177"/>
      <c r="I419" s="180"/>
      <c r="J419" s="192">
        <f>BK419</f>
        <v>0</v>
      </c>
      <c r="K419" s="177"/>
      <c r="L419" s="182"/>
      <c r="M419" s="183"/>
      <c r="N419" s="184"/>
      <c r="O419" s="184"/>
      <c r="P419" s="185">
        <f>SUM(P420:P424)</f>
        <v>0</v>
      </c>
      <c r="Q419" s="184"/>
      <c r="R419" s="185">
        <f>SUM(R420:R424)</f>
        <v>0.008249999999999999</v>
      </c>
      <c r="S419" s="184"/>
      <c r="T419" s="186">
        <f>SUM(T420:T424)</f>
        <v>0</v>
      </c>
      <c r="AR419" s="187" t="s">
        <v>159</v>
      </c>
      <c r="AT419" s="188" t="s">
        <v>72</v>
      </c>
      <c r="AU419" s="188" t="s">
        <v>78</v>
      </c>
      <c r="AY419" s="187" t="s">
        <v>135</v>
      </c>
      <c r="BK419" s="189">
        <f>SUM(BK420:BK424)</f>
        <v>0</v>
      </c>
    </row>
    <row r="420" spans="2:65" s="1" customFormat="1" ht="31.5" customHeight="1">
      <c r="B420" s="42"/>
      <c r="C420" s="193" t="s">
        <v>676</v>
      </c>
      <c r="D420" s="193" t="s">
        <v>138</v>
      </c>
      <c r="E420" s="194" t="s">
        <v>677</v>
      </c>
      <c r="F420" s="195" t="s">
        <v>678</v>
      </c>
      <c r="G420" s="196" t="s">
        <v>141</v>
      </c>
      <c r="H420" s="197">
        <v>1</v>
      </c>
      <c r="I420" s="198"/>
      <c r="J420" s="199">
        <f>ROUND(I420*H420,2)</f>
        <v>0</v>
      </c>
      <c r="K420" s="195" t="s">
        <v>23</v>
      </c>
      <c r="L420" s="62"/>
      <c r="M420" s="200" t="s">
        <v>23</v>
      </c>
      <c r="N420" s="201" t="s">
        <v>44</v>
      </c>
      <c r="O420" s="43"/>
      <c r="P420" s="202">
        <f>O420*H420</f>
        <v>0</v>
      </c>
      <c r="Q420" s="202">
        <v>0</v>
      </c>
      <c r="R420" s="202">
        <f>Q420*H420</f>
        <v>0</v>
      </c>
      <c r="S420" s="202">
        <v>0</v>
      </c>
      <c r="T420" s="203">
        <f>S420*H420</f>
        <v>0</v>
      </c>
      <c r="AR420" s="24" t="s">
        <v>472</v>
      </c>
      <c r="AT420" s="24" t="s">
        <v>138</v>
      </c>
      <c r="AU420" s="24" t="s">
        <v>83</v>
      </c>
      <c r="AY420" s="24" t="s">
        <v>135</v>
      </c>
      <c r="BE420" s="204">
        <f>IF(N420="základní",J420,0)</f>
        <v>0</v>
      </c>
      <c r="BF420" s="204">
        <f>IF(N420="snížená",J420,0)</f>
        <v>0</v>
      </c>
      <c r="BG420" s="204">
        <f>IF(N420="zákl. přenesená",J420,0)</f>
        <v>0</v>
      </c>
      <c r="BH420" s="204">
        <f>IF(N420="sníž. přenesená",J420,0)</f>
        <v>0</v>
      </c>
      <c r="BI420" s="204">
        <f>IF(N420="nulová",J420,0)</f>
        <v>0</v>
      </c>
      <c r="BJ420" s="24" t="s">
        <v>78</v>
      </c>
      <c r="BK420" s="204">
        <f>ROUND(I420*H420,2)</f>
        <v>0</v>
      </c>
      <c r="BL420" s="24" t="s">
        <v>472</v>
      </c>
      <c r="BM420" s="24" t="s">
        <v>679</v>
      </c>
    </row>
    <row r="421" spans="2:65" s="1" customFormat="1" ht="22.5" customHeight="1">
      <c r="B421" s="42"/>
      <c r="C421" s="193" t="s">
        <v>680</v>
      </c>
      <c r="D421" s="193" t="s">
        <v>138</v>
      </c>
      <c r="E421" s="194" t="s">
        <v>681</v>
      </c>
      <c r="F421" s="195" t="s">
        <v>682</v>
      </c>
      <c r="G421" s="196" t="s">
        <v>141</v>
      </c>
      <c r="H421" s="197">
        <v>10</v>
      </c>
      <c r="I421" s="198"/>
      <c r="J421" s="199">
        <f>ROUND(I421*H421,2)</f>
        <v>0</v>
      </c>
      <c r="K421" s="195" t="s">
        <v>142</v>
      </c>
      <c r="L421" s="62"/>
      <c r="M421" s="200" t="s">
        <v>23</v>
      </c>
      <c r="N421" s="201" t="s">
        <v>44</v>
      </c>
      <c r="O421" s="43"/>
      <c r="P421" s="202">
        <f>O421*H421</f>
        <v>0</v>
      </c>
      <c r="Q421" s="202">
        <v>0</v>
      </c>
      <c r="R421" s="202">
        <f>Q421*H421</f>
        <v>0</v>
      </c>
      <c r="S421" s="202">
        <v>0</v>
      </c>
      <c r="T421" s="203">
        <f>S421*H421</f>
        <v>0</v>
      </c>
      <c r="AR421" s="24" t="s">
        <v>472</v>
      </c>
      <c r="AT421" s="24" t="s">
        <v>138</v>
      </c>
      <c r="AU421" s="24" t="s">
        <v>83</v>
      </c>
      <c r="AY421" s="24" t="s">
        <v>135</v>
      </c>
      <c r="BE421" s="204">
        <f>IF(N421="základní",J421,0)</f>
        <v>0</v>
      </c>
      <c r="BF421" s="204">
        <f>IF(N421="snížená",J421,0)</f>
        <v>0</v>
      </c>
      <c r="BG421" s="204">
        <f>IF(N421="zákl. přenesená",J421,0)</f>
        <v>0</v>
      </c>
      <c r="BH421" s="204">
        <f>IF(N421="sníž. přenesená",J421,0)</f>
        <v>0</v>
      </c>
      <c r="BI421" s="204">
        <f>IF(N421="nulová",J421,0)</f>
        <v>0</v>
      </c>
      <c r="BJ421" s="24" t="s">
        <v>78</v>
      </c>
      <c r="BK421" s="204">
        <f>ROUND(I421*H421,2)</f>
        <v>0</v>
      </c>
      <c r="BL421" s="24" t="s">
        <v>472</v>
      </c>
      <c r="BM421" s="24" t="s">
        <v>683</v>
      </c>
    </row>
    <row r="422" spans="2:65" s="1" customFormat="1" ht="31.5" customHeight="1">
      <c r="B422" s="42"/>
      <c r="C422" s="193" t="s">
        <v>684</v>
      </c>
      <c r="D422" s="193" t="s">
        <v>138</v>
      </c>
      <c r="E422" s="194" t="s">
        <v>685</v>
      </c>
      <c r="F422" s="195" t="s">
        <v>686</v>
      </c>
      <c r="G422" s="196" t="s">
        <v>162</v>
      </c>
      <c r="H422" s="197">
        <v>55</v>
      </c>
      <c r="I422" s="198"/>
      <c r="J422" s="199">
        <f>ROUND(I422*H422,2)</f>
        <v>0</v>
      </c>
      <c r="K422" s="195" t="s">
        <v>142</v>
      </c>
      <c r="L422" s="62"/>
      <c r="M422" s="200" t="s">
        <v>23</v>
      </c>
      <c r="N422" s="201" t="s">
        <v>44</v>
      </c>
      <c r="O422" s="43"/>
      <c r="P422" s="202">
        <f>O422*H422</f>
        <v>0</v>
      </c>
      <c r="Q422" s="202">
        <v>0</v>
      </c>
      <c r="R422" s="202">
        <f>Q422*H422</f>
        <v>0</v>
      </c>
      <c r="S422" s="202">
        <v>0</v>
      </c>
      <c r="T422" s="203">
        <f>S422*H422</f>
        <v>0</v>
      </c>
      <c r="AR422" s="24" t="s">
        <v>472</v>
      </c>
      <c r="AT422" s="24" t="s">
        <v>138</v>
      </c>
      <c r="AU422" s="24" t="s">
        <v>83</v>
      </c>
      <c r="AY422" s="24" t="s">
        <v>135</v>
      </c>
      <c r="BE422" s="204">
        <f>IF(N422="základní",J422,0)</f>
        <v>0</v>
      </c>
      <c r="BF422" s="204">
        <f>IF(N422="snížená",J422,0)</f>
        <v>0</v>
      </c>
      <c r="BG422" s="204">
        <f>IF(N422="zákl. přenesená",J422,0)</f>
        <v>0</v>
      </c>
      <c r="BH422" s="204">
        <f>IF(N422="sníž. přenesená",J422,0)</f>
        <v>0</v>
      </c>
      <c r="BI422" s="204">
        <f>IF(N422="nulová",J422,0)</f>
        <v>0</v>
      </c>
      <c r="BJ422" s="24" t="s">
        <v>78</v>
      </c>
      <c r="BK422" s="204">
        <f>ROUND(I422*H422,2)</f>
        <v>0</v>
      </c>
      <c r="BL422" s="24" t="s">
        <v>472</v>
      </c>
      <c r="BM422" s="24" t="s">
        <v>687</v>
      </c>
    </row>
    <row r="423" spans="2:65" s="1" customFormat="1" ht="31.5" customHeight="1">
      <c r="B423" s="42"/>
      <c r="C423" s="193" t="s">
        <v>688</v>
      </c>
      <c r="D423" s="193" t="s">
        <v>138</v>
      </c>
      <c r="E423" s="194" t="s">
        <v>689</v>
      </c>
      <c r="F423" s="195" t="s">
        <v>690</v>
      </c>
      <c r="G423" s="196" t="s">
        <v>141</v>
      </c>
      <c r="H423" s="197">
        <v>10</v>
      </c>
      <c r="I423" s="198"/>
      <c r="J423" s="199">
        <f>ROUND(I423*H423,2)</f>
        <v>0</v>
      </c>
      <c r="K423" s="195" t="s">
        <v>23</v>
      </c>
      <c r="L423" s="62"/>
      <c r="M423" s="200" t="s">
        <v>23</v>
      </c>
      <c r="N423" s="201" t="s">
        <v>44</v>
      </c>
      <c r="O423" s="43"/>
      <c r="P423" s="202">
        <f>O423*H423</f>
        <v>0</v>
      </c>
      <c r="Q423" s="202">
        <v>0</v>
      </c>
      <c r="R423" s="202">
        <f>Q423*H423</f>
        <v>0</v>
      </c>
      <c r="S423" s="202">
        <v>0</v>
      </c>
      <c r="T423" s="203">
        <f>S423*H423</f>
        <v>0</v>
      </c>
      <c r="AR423" s="24" t="s">
        <v>472</v>
      </c>
      <c r="AT423" s="24" t="s">
        <v>138</v>
      </c>
      <c r="AU423" s="24" t="s">
        <v>83</v>
      </c>
      <c r="AY423" s="24" t="s">
        <v>135</v>
      </c>
      <c r="BE423" s="204">
        <f>IF(N423="základní",J423,0)</f>
        <v>0</v>
      </c>
      <c r="BF423" s="204">
        <f>IF(N423="snížená",J423,0)</f>
        <v>0</v>
      </c>
      <c r="BG423" s="204">
        <f>IF(N423="zákl. přenesená",J423,0)</f>
        <v>0</v>
      </c>
      <c r="BH423" s="204">
        <f>IF(N423="sníž. přenesená",J423,0)</f>
        <v>0</v>
      </c>
      <c r="BI423" s="204">
        <f>IF(N423="nulová",J423,0)</f>
        <v>0</v>
      </c>
      <c r="BJ423" s="24" t="s">
        <v>78</v>
      </c>
      <c r="BK423" s="204">
        <f>ROUND(I423*H423,2)</f>
        <v>0</v>
      </c>
      <c r="BL423" s="24" t="s">
        <v>472</v>
      </c>
      <c r="BM423" s="24" t="s">
        <v>691</v>
      </c>
    </row>
    <row r="424" spans="2:65" s="1" customFormat="1" ht="22.5" customHeight="1">
      <c r="B424" s="42"/>
      <c r="C424" s="193" t="s">
        <v>692</v>
      </c>
      <c r="D424" s="193" t="s">
        <v>138</v>
      </c>
      <c r="E424" s="194" t="s">
        <v>693</v>
      </c>
      <c r="F424" s="195" t="s">
        <v>694</v>
      </c>
      <c r="G424" s="196" t="s">
        <v>162</v>
      </c>
      <c r="H424" s="197">
        <v>55</v>
      </c>
      <c r="I424" s="198"/>
      <c r="J424" s="199">
        <f>ROUND(I424*H424,2)</f>
        <v>0</v>
      </c>
      <c r="K424" s="195" t="s">
        <v>142</v>
      </c>
      <c r="L424" s="62"/>
      <c r="M424" s="200" t="s">
        <v>23</v>
      </c>
      <c r="N424" s="201" t="s">
        <v>44</v>
      </c>
      <c r="O424" s="43"/>
      <c r="P424" s="202">
        <f>O424*H424</f>
        <v>0</v>
      </c>
      <c r="Q424" s="202">
        <v>0.00015</v>
      </c>
      <c r="R424" s="202">
        <f>Q424*H424</f>
        <v>0.008249999999999999</v>
      </c>
      <c r="S424" s="202">
        <v>0</v>
      </c>
      <c r="T424" s="203">
        <f>S424*H424</f>
        <v>0</v>
      </c>
      <c r="AR424" s="24" t="s">
        <v>472</v>
      </c>
      <c r="AT424" s="24" t="s">
        <v>138</v>
      </c>
      <c r="AU424" s="24" t="s">
        <v>83</v>
      </c>
      <c r="AY424" s="24" t="s">
        <v>135</v>
      </c>
      <c r="BE424" s="204">
        <f>IF(N424="základní",J424,0)</f>
        <v>0</v>
      </c>
      <c r="BF424" s="204">
        <f>IF(N424="snížená",J424,0)</f>
        <v>0</v>
      </c>
      <c r="BG424" s="204">
        <f>IF(N424="zákl. přenesená",J424,0)</f>
        <v>0</v>
      </c>
      <c r="BH424" s="204">
        <f>IF(N424="sníž. přenesená",J424,0)</f>
        <v>0</v>
      </c>
      <c r="BI424" s="204">
        <f>IF(N424="nulová",J424,0)</f>
        <v>0</v>
      </c>
      <c r="BJ424" s="24" t="s">
        <v>78</v>
      </c>
      <c r="BK424" s="204">
        <f>ROUND(I424*H424,2)</f>
        <v>0</v>
      </c>
      <c r="BL424" s="24" t="s">
        <v>472</v>
      </c>
      <c r="BM424" s="24" t="s">
        <v>695</v>
      </c>
    </row>
    <row r="425" spans="2:63" s="10" customFormat="1" ht="37.35" customHeight="1">
      <c r="B425" s="176"/>
      <c r="C425" s="177"/>
      <c r="D425" s="190" t="s">
        <v>72</v>
      </c>
      <c r="E425" s="271" t="s">
        <v>696</v>
      </c>
      <c r="F425" s="271" t="s">
        <v>697</v>
      </c>
      <c r="G425" s="177"/>
      <c r="H425" s="177"/>
      <c r="I425" s="180"/>
      <c r="J425" s="272">
        <f>BK425</f>
        <v>0</v>
      </c>
      <c r="K425" s="177"/>
      <c r="L425" s="182"/>
      <c r="M425" s="183"/>
      <c r="N425" s="184"/>
      <c r="O425" s="184"/>
      <c r="P425" s="185">
        <f>SUM(P426:P429)</f>
        <v>0</v>
      </c>
      <c r="Q425" s="184"/>
      <c r="R425" s="185">
        <f>SUM(R426:R429)</f>
        <v>0</v>
      </c>
      <c r="S425" s="184"/>
      <c r="T425" s="186">
        <f>SUM(T426:T429)</f>
        <v>0</v>
      </c>
      <c r="AR425" s="187" t="s">
        <v>143</v>
      </c>
      <c r="AT425" s="188" t="s">
        <v>72</v>
      </c>
      <c r="AU425" s="188" t="s">
        <v>73</v>
      </c>
      <c r="AY425" s="187" t="s">
        <v>135</v>
      </c>
      <c r="BK425" s="189">
        <f>SUM(BK426:BK429)</f>
        <v>0</v>
      </c>
    </row>
    <row r="426" spans="2:65" s="1" customFormat="1" ht="22.5" customHeight="1">
      <c r="B426" s="42"/>
      <c r="C426" s="193" t="s">
        <v>698</v>
      </c>
      <c r="D426" s="193" t="s">
        <v>138</v>
      </c>
      <c r="E426" s="194" t="s">
        <v>699</v>
      </c>
      <c r="F426" s="195" t="s">
        <v>700</v>
      </c>
      <c r="G426" s="196" t="s">
        <v>385</v>
      </c>
      <c r="H426" s="197">
        <v>100</v>
      </c>
      <c r="I426" s="198"/>
      <c r="J426" s="199">
        <f>ROUND(I426*H426,2)</f>
        <v>0</v>
      </c>
      <c r="K426" s="195" t="s">
        <v>23</v>
      </c>
      <c r="L426" s="62"/>
      <c r="M426" s="200" t="s">
        <v>23</v>
      </c>
      <c r="N426" s="201" t="s">
        <v>44</v>
      </c>
      <c r="O426" s="43"/>
      <c r="P426" s="202">
        <f>O426*H426</f>
        <v>0</v>
      </c>
      <c r="Q426" s="202">
        <v>0</v>
      </c>
      <c r="R426" s="202">
        <f>Q426*H426</f>
        <v>0</v>
      </c>
      <c r="S426" s="202">
        <v>0</v>
      </c>
      <c r="T426" s="203">
        <f>S426*H426</f>
        <v>0</v>
      </c>
      <c r="AR426" s="24" t="s">
        <v>701</v>
      </c>
      <c r="AT426" s="24" t="s">
        <v>138</v>
      </c>
      <c r="AU426" s="24" t="s">
        <v>78</v>
      </c>
      <c r="AY426" s="24" t="s">
        <v>135</v>
      </c>
      <c r="BE426" s="204">
        <f>IF(N426="základní",J426,0)</f>
        <v>0</v>
      </c>
      <c r="BF426" s="204">
        <f>IF(N426="snížená",J426,0)</f>
        <v>0</v>
      </c>
      <c r="BG426" s="204">
        <f>IF(N426="zákl. přenesená",J426,0)</f>
        <v>0</v>
      </c>
      <c r="BH426" s="204">
        <f>IF(N426="sníž. přenesená",J426,0)</f>
        <v>0</v>
      </c>
      <c r="BI426" s="204">
        <f>IF(N426="nulová",J426,0)</f>
        <v>0</v>
      </c>
      <c r="BJ426" s="24" t="s">
        <v>78</v>
      </c>
      <c r="BK426" s="204">
        <f>ROUND(I426*H426,2)</f>
        <v>0</v>
      </c>
      <c r="BL426" s="24" t="s">
        <v>701</v>
      </c>
      <c r="BM426" s="24" t="s">
        <v>702</v>
      </c>
    </row>
    <row r="427" spans="2:65" s="1" customFormat="1" ht="22.5" customHeight="1">
      <c r="B427" s="42"/>
      <c r="C427" s="193" t="s">
        <v>703</v>
      </c>
      <c r="D427" s="193" t="s">
        <v>138</v>
      </c>
      <c r="E427" s="194" t="s">
        <v>704</v>
      </c>
      <c r="F427" s="195" t="s">
        <v>705</v>
      </c>
      <c r="G427" s="196" t="s">
        <v>385</v>
      </c>
      <c r="H427" s="197">
        <v>210</v>
      </c>
      <c r="I427" s="198"/>
      <c r="J427" s="199">
        <f>ROUND(I427*H427,2)</f>
        <v>0</v>
      </c>
      <c r="K427" s="195" t="s">
        <v>142</v>
      </c>
      <c r="L427" s="62"/>
      <c r="M427" s="200" t="s">
        <v>23</v>
      </c>
      <c r="N427" s="201" t="s">
        <v>44</v>
      </c>
      <c r="O427" s="43"/>
      <c r="P427" s="202">
        <f>O427*H427</f>
        <v>0</v>
      </c>
      <c r="Q427" s="202">
        <v>0</v>
      </c>
      <c r="R427" s="202">
        <f>Q427*H427</f>
        <v>0</v>
      </c>
      <c r="S427" s="202">
        <v>0</v>
      </c>
      <c r="T427" s="203">
        <f>S427*H427</f>
        <v>0</v>
      </c>
      <c r="AR427" s="24" t="s">
        <v>701</v>
      </c>
      <c r="AT427" s="24" t="s">
        <v>138</v>
      </c>
      <c r="AU427" s="24" t="s">
        <v>78</v>
      </c>
      <c r="AY427" s="24" t="s">
        <v>135</v>
      </c>
      <c r="BE427" s="204">
        <f>IF(N427="základní",J427,0)</f>
        <v>0</v>
      </c>
      <c r="BF427" s="204">
        <f>IF(N427="snížená",J427,0)</f>
        <v>0</v>
      </c>
      <c r="BG427" s="204">
        <f>IF(N427="zákl. přenesená",J427,0)</f>
        <v>0</v>
      </c>
      <c r="BH427" s="204">
        <f>IF(N427="sníž. přenesená",J427,0)</f>
        <v>0</v>
      </c>
      <c r="BI427" s="204">
        <f>IF(N427="nulová",J427,0)</f>
        <v>0</v>
      </c>
      <c r="BJ427" s="24" t="s">
        <v>78</v>
      </c>
      <c r="BK427" s="204">
        <f>ROUND(I427*H427,2)</f>
        <v>0</v>
      </c>
      <c r="BL427" s="24" t="s">
        <v>701</v>
      </c>
      <c r="BM427" s="24" t="s">
        <v>706</v>
      </c>
    </row>
    <row r="428" spans="2:51" s="11" customFormat="1" ht="13.5">
      <c r="B428" s="205"/>
      <c r="C428" s="206"/>
      <c r="D428" s="207" t="s">
        <v>145</v>
      </c>
      <c r="E428" s="208" t="s">
        <v>23</v>
      </c>
      <c r="F428" s="209" t="s">
        <v>707</v>
      </c>
      <c r="G428" s="206"/>
      <c r="H428" s="210" t="s">
        <v>23</v>
      </c>
      <c r="I428" s="211"/>
      <c r="J428" s="206"/>
      <c r="K428" s="206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145</v>
      </c>
      <c r="AU428" s="216" t="s">
        <v>78</v>
      </c>
      <c r="AV428" s="11" t="s">
        <v>78</v>
      </c>
      <c r="AW428" s="11" t="s">
        <v>37</v>
      </c>
      <c r="AX428" s="11" t="s">
        <v>73</v>
      </c>
      <c r="AY428" s="216" t="s">
        <v>135</v>
      </c>
    </row>
    <row r="429" spans="2:51" s="12" customFormat="1" ht="13.5">
      <c r="B429" s="217"/>
      <c r="C429" s="218"/>
      <c r="D429" s="207" t="s">
        <v>145</v>
      </c>
      <c r="E429" s="219" t="s">
        <v>23</v>
      </c>
      <c r="F429" s="220" t="s">
        <v>708</v>
      </c>
      <c r="G429" s="218"/>
      <c r="H429" s="221">
        <v>210</v>
      </c>
      <c r="I429" s="222"/>
      <c r="J429" s="218"/>
      <c r="K429" s="218"/>
      <c r="L429" s="223"/>
      <c r="M429" s="273"/>
      <c r="N429" s="274"/>
      <c r="O429" s="274"/>
      <c r="P429" s="274"/>
      <c r="Q429" s="274"/>
      <c r="R429" s="274"/>
      <c r="S429" s="274"/>
      <c r="T429" s="275"/>
      <c r="AT429" s="227" t="s">
        <v>145</v>
      </c>
      <c r="AU429" s="227" t="s">
        <v>78</v>
      </c>
      <c r="AV429" s="12" t="s">
        <v>83</v>
      </c>
      <c r="AW429" s="12" t="s">
        <v>37</v>
      </c>
      <c r="AX429" s="12" t="s">
        <v>78</v>
      </c>
      <c r="AY429" s="227" t="s">
        <v>135</v>
      </c>
    </row>
    <row r="430" spans="2:12" s="1" customFormat="1" ht="6.95" customHeight="1">
      <c r="B430" s="57"/>
      <c r="C430" s="58"/>
      <c r="D430" s="58"/>
      <c r="E430" s="58"/>
      <c r="F430" s="58"/>
      <c r="G430" s="58"/>
      <c r="H430" s="58"/>
      <c r="I430" s="139"/>
      <c r="J430" s="58"/>
      <c r="K430" s="58"/>
      <c r="L430" s="62"/>
    </row>
  </sheetData>
  <sheetProtection algorithmName="SHA-512" hashValue="BDgCre0/kIkr8RBwFwSVzoPHjfvy2O/UsDuNu5zvjrs5bkQXjZxbhCe5NI1DX/Hgk3pBgYYwU+tTjYqPfOa61w==" saltValue="HyVyoYZ0f/o3DT1IuXQ1eg==" spinCount="100000" sheet="1" objects="1" scenarios="1" formatCells="0" formatColumns="0" formatRows="0" sort="0" autoFilter="0"/>
  <autoFilter ref="C93:K429"/>
  <mergeCells count="6">
    <mergeCell ref="L2:V2"/>
    <mergeCell ref="E7:H7"/>
    <mergeCell ref="E22:H22"/>
    <mergeCell ref="E43:H43"/>
    <mergeCell ref="E86:H86"/>
    <mergeCell ref="G1:H1"/>
  </mergeCells>
  <hyperlinks>
    <hyperlink ref="F1:G1" location="C2" display="1) Krycí list soupisu"/>
    <hyperlink ref="G1:H1" location="C50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84</v>
      </c>
      <c r="G1" s="399" t="s">
        <v>85</v>
      </c>
      <c r="H1" s="399"/>
      <c r="I1" s="115"/>
      <c r="J1" s="114" t="s">
        <v>86</v>
      </c>
      <c r="K1" s="113" t="s">
        <v>87</v>
      </c>
      <c r="L1" s="114" t="s">
        <v>88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89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00" t="str">
        <f>'Rekapitulace stavby'!K6</f>
        <v>ZŠ a MŠ U Školské zahrady, instalace rekuperačních jednotek</v>
      </c>
      <c r="F7" s="401"/>
      <c r="G7" s="401"/>
      <c r="H7" s="401"/>
      <c r="I7" s="117"/>
      <c r="J7" s="29"/>
      <c r="K7" s="31"/>
    </row>
    <row r="8" spans="2:11" s="1" customFormat="1" ht="13.5">
      <c r="B8" s="42"/>
      <c r="C8" s="43"/>
      <c r="D8" s="37" t="s">
        <v>709</v>
      </c>
      <c r="E8" s="43"/>
      <c r="F8" s="43"/>
      <c r="G8" s="43"/>
      <c r="H8" s="43"/>
      <c r="I8" s="118"/>
      <c r="J8" s="43"/>
      <c r="K8" s="46"/>
    </row>
    <row r="9" spans="2:11" s="1" customFormat="1" ht="36.95" customHeight="1">
      <c r="B9" s="42"/>
      <c r="C9" s="43"/>
      <c r="D9" s="43"/>
      <c r="E9" s="396" t="s">
        <v>710</v>
      </c>
      <c r="F9" s="397"/>
      <c r="G9" s="397"/>
      <c r="H9" s="397"/>
      <c r="I9" s="11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8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19" t="s">
        <v>22</v>
      </c>
      <c r="J11" s="35" t="s">
        <v>23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19" t="s">
        <v>26</v>
      </c>
      <c r="J12" s="120" t="str">
        <f>'Rekapitulace stavby'!AN8</f>
        <v>27. 8. 2017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8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19" t="s">
        <v>31</v>
      </c>
      <c r="J14" s="35" t="str">
        <f>IF('Rekapitulace stavby'!AN10="","",'Rekapitulace stavby'!AN10)</f>
        <v/>
      </c>
      <c r="K14" s="46"/>
    </row>
    <row r="15" spans="2:11" s="1" customFormat="1" ht="18" customHeight="1">
      <c r="B15" s="42"/>
      <c r="C15" s="43"/>
      <c r="D15" s="43"/>
      <c r="E15" s="35" t="str">
        <f>IF('Rekapitulace stavby'!E11="","",'Rekapitulace stavby'!E11)</f>
        <v xml:space="preserve"> </v>
      </c>
      <c r="F15" s="43"/>
      <c r="G15" s="43"/>
      <c r="H15" s="43"/>
      <c r="I15" s="119" t="s">
        <v>33</v>
      </c>
      <c r="J15" s="35" t="str">
        <f>IF('Rekapitulace stavby'!AN11="","",'Rekapitulace stavby'!AN11)</f>
        <v/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8"/>
      <c r="J16" s="43"/>
      <c r="K16" s="46"/>
    </row>
    <row r="17" spans="2:11" s="1" customFormat="1" ht="14.45" customHeight="1">
      <c r="B17" s="42"/>
      <c r="C17" s="43"/>
      <c r="D17" s="37" t="s">
        <v>34</v>
      </c>
      <c r="E17" s="43"/>
      <c r="F17" s="43"/>
      <c r="G17" s="43"/>
      <c r="H17" s="43"/>
      <c r="I17" s="119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19" t="s">
        <v>33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8"/>
      <c r="J19" s="43"/>
      <c r="K19" s="46"/>
    </row>
    <row r="20" spans="2:11" s="1" customFormat="1" ht="14.45" customHeight="1">
      <c r="B20" s="42"/>
      <c r="C20" s="43"/>
      <c r="D20" s="37" t="s">
        <v>36</v>
      </c>
      <c r="E20" s="43"/>
      <c r="F20" s="43"/>
      <c r="G20" s="43"/>
      <c r="H20" s="43"/>
      <c r="I20" s="119" t="s">
        <v>31</v>
      </c>
      <c r="J20" s="35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5" t="str">
        <f>IF('Rekapitulace stavby'!E17="","",'Rekapitulace stavby'!E17)</f>
        <v xml:space="preserve"> </v>
      </c>
      <c r="F21" s="43"/>
      <c r="G21" s="43"/>
      <c r="H21" s="43"/>
      <c r="I21" s="119" t="s">
        <v>33</v>
      </c>
      <c r="J21" s="35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8"/>
      <c r="J22" s="43"/>
      <c r="K22" s="46"/>
    </row>
    <row r="23" spans="2:11" s="1" customFormat="1" ht="14.45" customHeight="1">
      <c r="B23" s="42"/>
      <c r="C23" s="43"/>
      <c r="D23" s="37" t="s">
        <v>38</v>
      </c>
      <c r="E23" s="43"/>
      <c r="F23" s="43"/>
      <c r="G23" s="43"/>
      <c r="H23" s="43"/>
      <c r="I23" s="118"/>
      <c r="J23" s="43"/>
      <c r="K23" s="46"/>
    </row>
    <row r="24" spans="2:11" s="6" customFormat="1" ht="22.5" customHeight="1">
      <c r="B24" s="121"/>
      <c r="C24" s="122"/>
      <c r="D24" s="122"/>
      <c r="E24" s="365" t="s">
        <v>23</v>
      </c>
      <c r="F24" s="365"/>
      <c r="G24" s="365"/>
      <c r="H24" s="365"/>
      <c r="I24" s="123"/>
      <c r="J24" s="122"/>
      <c r="K24" s="12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5"/>
      <c r="J26" s="86"/>
      <c r="K26" s="126"/>
    </row>
    <row r="27" spans="2:11" s="1" customFormat="1" ht="25.35" customHeight="1">
      <c r="B27" s="42"/>
      <c r="C27" s="43"/>
      <c r="D27" s="127" t="s">
        <v>39</v>
      </c>
      <c r="E27" s="43"/>
      <c r="F27" s="43"/>
      <c r="G27" s="43"/>
      <c r="H27" s="43"/>
      <c r="I27" s="118"/>
      <c r="J27" s="128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5"/>
      <c r="J28" s="86"/>
      <c r="K28" s="126"/>
    </row>
    <row r="29" spans="2:11" s="1" customFormat="1" ht="14.45" customHeight="1">
      <c r="B29" s="42"/>
      <c r="C29" s="43"/>
      <c r="D29" s="43"/>
      <c r="E29" s="43"/>
      <c r="F29" s="47" t="s">
        <v>41</v>
      </c>
      <c r="G29" s="43"/>
      <c r="H29" s="43"/>
      <c r="I29" s="129" t="s">
        <v>40</v>
      </c>
      <c r="J29" s="47" t="s">
        <v>42</v>
      </c>
      <c r="K29" s="46"/>
    </row>
    <row r="30" spans="2:11" s="1" customFormat="1" ht="14.45" customHeight="1">
      <c r="B30" s="42"/>
      <c r="C30" s="43"/>
      <c r="D30" s="50" t="s">
        <v>43</v>
      </c>
      <c r="E30" s="50" t="s">
        <v>44</v>
      </c>
      <c r="F30" s="130">
        <f>ROUND(SUM(BE81:BE92),2)</f>
        <v>0</v>
      </c>
      <c r="G30" s="43"/>
      <c r="H30" s="43"/>
      <c r="I30" s="131">
        <v>0.21</v>
      </c>
      <c r="J30" s="130">
        <f>ROUND(ROUND((SUM(BE81:BE92)),2)*I30,2)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45</v>
      </c>
      <c r="F31" s="130">
        <f>ROUND(SUM(BF81:BF92),2)</f>
        <v>0</v>
      </c>
      <c r="G31" s="43"/>
      <c r="H31" s="43"/>
      <c r="I31" s="131">
        <v>0.15</v>
      </c>
      <c r="J31" s="130">
        <f>ROUND(ROUND((SUM(BF81:BF92)),2)*I31,2)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46</v>
      </c>
      <c r="F32" s="130">
        <f>ROUND(SUM(BG81:BG92),2)</f>
        <v>0</v>
      </c>
      <c r="G32" s="43"/>
      <c r="H32" s="43"/>
      <c r="I32" s="131">
        <v>0.21</v>
      </c>
      <c r="J32" s="13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47</v>
      </c>
      <c r="F33" s="130">
        <f>ROUND(SUM(BH81:BH92),2)</f>
        <v>0</v>
      </c>
      <c r="G33" s="43"/>
      <c r="H33" s="43"/>
      <c r="I33" s="131">
        <v>0.15</v>
      </c>
      <c r="J33" s="13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48</v>
      </c>
      <c r="F34" s="130">
        <f>ROUND(SUM(BI81:BI92),2)</f>
        <v>0</v>
      </c>
      <c r="G34" s="43"/>
      <c r="H34" s="43"/>
      <c r="I34" s="131">
        <v>0</v>
      </c>
      <c r="J34" s="13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8"/>
      <c r="J35" s="43"/>
      <c r="K35" s="46"/>
    </row>
    <row r="36" spans="2:11" s="1" customFormat="1" ht="25.35" customHeight="1">
      <c r="B36" s="42"/>
      <c r="C36" s="132"/>
      <c r="D36" s="133" t="s">
        <v>49</v>
      </c>
      <c r="E36" s="80"/>
      <c r="F36" s="80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39"/>
      <c r="J37" s="58"/>
      <c r="K37" s="59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2"/>
      <c r="C42" s="30" t="s">
        <v>90</v>
      </c>
      <c r="D42" s="43"/>
      <c r="E42" s="43"/>
      <c r="F42" s="43"/>
      <c r="G42" s="43"/>
      <c r="H42" s="43"/>
      <c r="I42" s="11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8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8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ZŠ a MŠ U Školské zahrady, instalace rekuperačních jednotek</v>
      </c>
      <c r="F45" s="401"/>
      <c r="G45" s="401"/>
      <c r="H45" s="401"/>
      <c r="I45" s="118"/>
      <c r="J45" s="43"/>
      <c r="K45" s="46"/>
    </row>
    <row r="46" spans="2:11" s="1" customFormat="1" ht="14.45" customHeight="1">
      <c r="B46" s="42"/>
      <c r="C46" s="37" t="s">
        <v>709</v>
      </c>
      <c r="D46" s="43"/>
      <c r="E46" s="43"/>
      <c r="F46" s="43"/>
      <c r="G46" s="43"/>
      <c r="H46" s="43"/>
      <c r="I46" s="118"/>
      <c r="J46" s="43"/>
      <c r="K46" s="46"/>
    </row>
    <row r="47" spans="2:11" s="1" customFormat="1" ht="23.25" customHeight="1">
      <c r="B47" s="42"/>
      <c r="C47" s="43"/>
      <c r="D47" s="43"/>
      <c r="E47" s="396" t="str">
        <f>E9</f>
        <v>VRN - Vedlejší rozpočtové náklady</v>
      </c>
      <c r="F47" s="397"/>
      <c r="G47" s="397"/>
      <c r="H47" s="397"/>
      <c r="I47" s="11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8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U Školské Zahrady 1030/4,Praha 8</v>
      </c>
      <c r="G49" s="43"/>
      <c r="H49" s="43"/>
      <c r="I49" s="119" t="s">
        <v>26</v>
      </c>
      <c r="J49" s="120" t="str">
        <f>IF(J12="","",J12)</f>
        <v>27. 8. 2017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8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 xml:space="preserve"> </v>
      </c>
      <c r="G51" s="43"/>
      <c r="H51" s="43"/>
      <c r="I51" s="119" t="s">
        <v>36</v>
      </c>
      <c r="J51" s="35" t="str">
        <f>E21</f>
        <v xml:space="preserve"> </v>
      </c>
      <c r="K51" s="46"/>
    </row>
    <row r="52" spans="2:11" s="1" customFormat="1" ht="14.45" customHeight="1">
      <c r="B52" s="42"/>
      <c r="C52" s="37" t="s">
        <v>34</v>
      </c>
      <c r="D52" s="43"/>
      <c r="E52" s="43"/>
      <c r="F52" s="35" t="str">
        <f>IF(E18="","",E18)</f>
        <v/>
      </c>
      <c r="G52" s="43"/>
      <c r="H52" s="43"/>
      <c r="I52" s="11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8"/>
      <c r="J53" s="43"/>
      <c r="K53" s="46"/>
    </row>
    <row r="54" spans="2:11" s="1" customFormat="1" ht="29.25" customHeight="1">
      <c r="B54" s="42"/>
      <c r="C54" s="144" t="s">
        <v>91</v>
      </c>
      <c r="D54" s="132"/>
      <c r="E54" s="132"/>
      <c r="F54" s="132"/>
      <c r="G54" s="132"/>
      <c r="H54" s="132"/>
      <c r="I54" s="145"/>
      <c r="J54" s="146" t="s">
        <v>92</v>
      </c>
      <c r="K54" s="14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8"/>
      <c r="J55" s="43"/>
      <c r="K55" s="46"/>
    </row>
    <row r="56" spans="2:47" s="1" customFormat="1" ht="29.25" customHeight="1">
      <c r="B56" s="42"/>
      <c r="C56" s="148" t="s">
        <v>93</v>
      </c>
      <c r="D56" s="43"/>
      <c r="E56" s="43"/>
      <c r="F56" s="43"/>
      <c r="G56" s="43"/>
      <c r="H56" s="43"/>
      <c r="I56" s="118"/>
      <c r="J56" s="128">
        <f>J81</f>
        <v>0</v>
      </c>
      <c r="K56" s="46"/>
      <c r="AU56" s="24" t="s">
        <v>94</v>
      </c>
    </row>
    <row r="57" spans="2:11" s="7" customFormat="1" ht="24.95" customHeight="1">
      <c r="B57" s="149"/>
      <c r="C57" s="150"/>
      <c r="D57" s="151" t="s">
        <v>710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11" s="8" customFormat="1" ht="19.9" customHeight="1">
      <c r="B58" s="156"/>
      <c r="C58" s="157"/>
      <c r="D58" s="158" t="s">
        <v>711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11" s="8" customFormat="1" ht="19.9" customHeight="1">
      <c r="B59" s="156"/>
      <c r="C59" s="157"/>
      <c r="D59" s="158" t="s">
        <v>712</v>
      </c>
      <c r="E59" s="159"/>
      <c r="F59" s="159"/>
      <c r="G59" s="159"/>
      <c r="H59" s="159"/>
      <c r="I59" s="160"/>
      <c r="J59" s="161">
        <f>J86</f>
        <v>0</v>
      </c>
      <c r="K59" s="162"/>
    </row>
    <row r="60" spans="2:11" s="8" customFormat="1" ht="19.9" customHeight="1">
      <c r="B60" s="156"/>
      <c r="C60" s="157"/>
      <c r="D60" s="158" t="s">
        <v>713</v>
      </c>
      <c r="E60" s="159"/>
      <c r="F60" s="159"/>
      <c r="G60" s="159"/>
      <c r="H60" s="159"/>
      <c r="I60" s="160"/>
      <c r="J60" s="161">
        <f>J88</f>
        <v>0</v>
      </c>
      <c r="K60" s="162"/>
    </row>
    <row r="61" spans="2:11" s="8" customFormat="1" ht="19.9" customHeight="1">
      <c r="B61" s="156"/>
      <c r="C61" s="157"/>
      <c r="D61" s="158" t="s">
        <v>714</v>
      </c>
      <c r="E61" s="159"/>
      <c r="F61" s="159"/>
      <c r="G61" s="159"/>
      <c r="H61" s="159"/>
      <c r="I61" s="160"/>
      <c r="J61" s="161">
        <f>J91</f>
        <v>0</v>
      </c>
      <c r="K61" s="162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1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3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42"/>
      <c r="J67" s="61"/>
      <c r="K67" s="61"/>
      <c r="L67" s="62"/>
    </row>
    <row r="68" spans="2:12" s="1" customFormat="1" ht="36.95" customHeight="1">
      <c r="B68" s="42"/>
      <c r="C68" s="63" t="s">
        <v>119</v>
      </c>
      <c r="D68" s="64"/>
      <c r="E68" s="64"/>
      <c r="F68" s="64"/>
      <c r="G68" s="64"/>
      <c r="H68" s="64"/>
      <c r="I68" s="16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6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63"/>
      <c r="J70" s="64"/>
      <c r="K70" s="64"/>
      <c r="L70" s="62"/>
    </row>
    <row r="71" spans="2:12" s="1" customFormat="1" ht="22.5" customHeight="1">
      <c r="B71" s="42"/>
      <c r="C71" s="64"/>
      <c r="D71" s="64"/>
      <c r="E71" s="402" t="str">
        <f>E7</f>
        <v>ZŠ a MŠ U Školské zahrady, instalace rekuperačních jednotek</v>
      </c>
      <c r="F71" s="403"/>
      <c r="G71" s="403"/>
      <c r="H71" s="403"/>
      <c r="I71" s="163"/>
      <c r="J71" s="64"/>
      <c r="K71" s="64"/>
      <c r="L71" s="62"/>
    </row>
    <row r="72" spans="2:12" s="1" customFormat="1" ht="14.45" customHeight="1">
      <c r="B72" s="42"/>
      <c r="C72" s="66" t="s">
        <v>709</v>
      </c>
      <c r="D72" s="64"/>
      <c r="E72" s="64"/>
      <c r="F72" s="64"/>
      <c r="G72" s="64"/>
      <c r="H72" s="64"/>
      <c r="I72" s="163"/>
      <c r="J72" s="64"/>
      <c r="K72" s="64"/>
      <c r="L72" s="62"/>
    </row>
    <row r="73" spans="2:12" s="1" customFormat="1" ht="23.25" customHeight="1">
      <c r="B73" s="42"/>
      <c r="C73" s="64"/>
      <c r="D73" s="64"/>
      <c r="E73" s="376" t="str">
        <f>E9</f>
        <v>VRN - Vedlejší rozpočtové náklady</v>
      </c>
      <c r="F73" s="398"/>
      <c r="G73" s="398"/>
      <c r="H73" s="398"/>
      <c r="I73" s="16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63"/>
      <c r="J74" s="64"/>
      <c r="K74" s="64"/>
      <c r="L74" s="62"/>
    </row>
    <row r="75" spans="2:12" s="1" customFormat="1" ht="18" customHeight="1">
      <c r="B75" s="42"/>
      <c r="C75" s="66" t="s">
        <v>24</v>
      </c>
      <c r="D75" s="64"/>
      <c r="E75" s="64"/>
      <c r="F75" s="164" t="str">
        <f>F12</f>
        <v>U Školské Zahrady 1030/4,Praha 8</v>
      </c>
      <c r="G75" s="64"/>
      <c r="H75" s="64"/>
      <c r="I75" s="165" t="s">
        <v>26</v>
      </c>
      <c r="J75" s="74" t="str">
        <f>IF(J12="","",J12)</f>
        <v>27. 8. 2017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63"/>
      <c r="J76" s="64"/>
      <c r="K76" s="64"/>
      <c r="L76" s="62"/>
    </row>
    <row r="77" spans="2:12" s="1" customFormat="1" ht="13.5">
      <c r="B77" s="42"/>
      <c r="C77" s="66" t="s">
        <v>30</v>
      </c>
      <c r="D77" s="64"/>
      <c r="E77" s="64"/>
      <c r="F77" s="164" t="str">
        <f>E15</f>
        <v xml:space="preserve"> </v>
      </c>
      <c r="G77" s="64"/>
      <c r="H77" s="64"/>
      <c r="I77" s="165" t="s">
        <v>36</v>
      </c>
      <c r="J77" s="164" t="str">
        <f>E21</f>
        <v xml:space="preserve"> </v>
      </c>
      <c r="K77" s="64"/>
      <c r="L77" s="62"/>
    </row>
    <row r="78" spans="2:12" s="1" customFormat="1" ht="14.45" customHeight="1">
      <c r="B78" s="42"/>
      <c r="C78" s="66" t="s">
        <v>34</v>
      </c>
      <c r="D78" s="64"/>
      <c r="E78" s="64"/>
      <c r="F78" s="164" t="str">
        <f>IF(E18="","",E18)</f>
        <v/>
      </c>
      <c r="G78" s="64"/>
      <c r="H78" s="64"/>
      <c r="I78" s="163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63"/>
      <c r="J79" s="64"/>
      <c r="K79" s="64"/>
      <c r="L79" s="62"/>
    </row>
    <row r="80" spans="2:20" s="9" customFormat="1" ht="29.25" customHeight="1">
      <c r="B80" s="166"/>
      <c r="C80" s="167" t="s">
        <v>120</v>
      </c>
      <c r="D80" s="168" t="s">
        <v>58</v>
      </c>
      <c r="E80" s="168" t="s">
        <v>54</v>
      </c>
      <c r="F80" s="168" t="s">
        <v>121</v>
      </c>
      <c r="G80" s="168" t="s">
        <v>122</v>
      </c>
      <c r="H80" s="168" t="s">
        <v>123</v>
      </c>
      <c r="I80" s="169" t="s">
        <v>124</v>
      </c>
      <c r="J80" s="168" t="s">
        <v>92</v>
      </c>
      <c r="K80" s="170" t="s">
        <v>125</v>
      </c>
      <c r="L80" s="171"/>
      <c r="M80" s="82" t="s">
        <v>126</v>
      </c>
      <c r="N80" s="83" t="s">
        <v>43</v>
      </c>
      <c r="O80" s="83" t="s">
        <v>127</v>
      </c>
      <c r="P80" s="83" t="s">
        <v>128</v>
      </c>
      <c r="Q80" s="83" t="s">
        <v>129</v>
      </c>
      <c r="R80" s="83" t="s">
        <v>130</v>
      </c>
      <c r="S80" s="83" t="s">
        <v>131</v>
      </c>
      <c r="T80" s="84" t="s">
        <v>132</v>
      </c>
    </row>
    <row r="81" spans="2:63" s="1" customFormat="1" ht="29.25" customHeight="1">
      <c r="B81" s="42"/>
      <c r="C81" s="88" t="s">
        <v>93</v>
      </c>
      <c r="D81" s="64"/>
      <c r="E81" s="64"/>
      <c r="F81" s="64"/>
      <c r="G81" s="64"/>
      <c r="H81" s="64"/>
      <c r="I81" s="163"/>
      <c r="J81" s="172">
        <f>BK81</f>
        <v>0</v>
      </c>
      <c r="K81" s="64"/>
      <c r="L81" s="62"/>
      <c r="M81" s="85"/>
      <c r="N81" s="86"/>
      <c r="O81" s="86"/>
      <c r="P81" s="173">
        <f>P82</f>
        <v>0</v>
      </c>
      <c r="Q81" s="86"/>
      <c r="R81" s="173">
        <f>R82</f>
        <v>0</v>
      </c>
      <c r="S81" s="86"/>
      <c r="T81" s="174">
        <f>T82</f>
        <v>0</v>
      </c>
      <c r="AT81" s="24" t="s">
        <v>72</v>
      </c>
      <c r="AU81" s="24" t="s">
        <v>94</v>
      </c>
      <c r="BK81" s="175">
        <f>BK82</f>
        <v>0</v>
      </c>
    </row>
    <row r="82" spans="2:63" s="10" customFormat="1" ht="37.35" customHeight="1">
      <c r="B82" s="176"/>
      <c r="C82" s="177"/>
      <c r="D82" s="178" t="s">
        <v>72</v>
      </c>
      <c r="E82" s="179" t="s">
        <v>80</v>
      </c>
      <c r="F82" s="179" t="s">
        <v>81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P83+P86+P88+P91</f>
        <v>0</v>
      </c>
      <c r="Q82" s="184"/>
      <c r="R82" s="185">
        <f>R83+R86+R88+R91</f>
        <v>0</v>
      </c>
      <c r="S82" s="184"/>
      <c r="T82" s="186">
        <f>T83+T86+T88+T91</f>
        <v>0</v>
      </c>
      <c r="AR82" s="187" t="s">
        <v>176</v>
      </c>
      <c r="AT82" s="188" t="s">
        <v>72</v>
      </c>
      <c r="AU82" s="188" t="s">
        <v>73</v>
      </c>
      <c r="AY82" s="187" t="s">
        <v>135</v>
      </c>
      <c r="BK82" s="189">
        <f>BK83+BK86+BK88+BK91</f>
        <v>0</v>
      </c>
    </row>
    <row r="83" spans="2:63" s="10" customFormat="1" ht="19.9" customHeight="1">
      <c r="B83" s="176"/>
      <c r="C83" s="177"/>
      <c r="D83" s="190" t="s">
        <v>72</v>
      </c>
      <c r="E83" s="191" t="s">
        <v>715</v>
      </c>
      <c r="F83" s="191" t="s">
        <v>716</v>
      </c>
      <c r="G83" s="177"/>
      <c r="H83" s="177"/>
      <c r="I83" s="180"/>
      <c r="J83" s="192">
        <f>BK83</f>
        <v>0</v>
      </c>
      <c r="K83" s="177"/>
      <c r="L83" s="182"/>
      <c r="M83" s="183"/>
      <c r="N83" s="184"/>
      <c r="O83" s="184"/>
      <c r="P83" s="185">
        <f>SUM(P84:P85)</f>
        <v>0</v>
      </c>
      <c r="Q83" s="184"/>
      <c r="R83" s="185">
        <f>SUM(R84:R85)</f>
        <v>0</v>
      </c>
      <c r="S83" s="184"/>
      <c r="T83" s="186">
        <f>SUM(T84:T85)</f>
        <v>0</v>
      </c>
      <c r="AR83" s="187" t="s">
        <v>176</v>
      </c>
      <c r="AT83" s="188" t="s">
        <v>72</v>
      </c>
      <c r="AU83" s="188" t="s">
        <v>78</v>
      </c>
      <c r="AY83" s="187" t="s">
        <v>135</v>
      </c>
      <c r="BK83" s="189">
        <f>SUM(BK84:BK85)</f>
        <v>0</v>
      </c>
    </row>
    <row r="84" spans="2:65" s="1" customFormat="1" ht="22.5" customHeight="1">
      <c r="B84" s="42"/>
      <c r="C84" s="193" t="s">
        <v>78</v>
      </c>
      <c r="D84" s="193" t="s">
        <v>138</v>
      </c>
      <c r="E84" s="194" t="s">
        <v>717</v>
      </c>
      <c r="F84" s="195" t="s">
        <v>718</v>
      </c>
      <c r="G84" s="196" t="s">
        <v>187</v>
      </c>
      <c r="H84" s="197">
        <v>1</v>
      </c>
      <c r="I84" s="198"/>
      <c r="J84" s="199">
        <f>ROUND(I84*H84,2)</f>
        <v>0</v>
      </c>
      <c r="K84" s="195" t="s">
        <v>23</v>
      </c>
      <c r="L84" s="62"/>
      <c r="M84" s="200" t="s">
        <v>23</v>
      </c>
      <c r="N84" s="201" t="s">
        <v>44</v>
      </c>
      <c r="O84" s="43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AR84" s="24" t="s">
        <v>719</v>
      </c>
      <c r="AT84" s="24" t="s">
        <v>138</v>
      </c>
      <c r="AU84" s="24" t="s">
        <v>83</v>
      </c>
      <c r="AY84" s="24" t="s">
        <v>135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24" t="s">
        <v>78</v>
      </c>
      <c r="BK84" s="204">
        <f>ROUND(I84*H84,2)</f>
        <v>0</v>
      </c>
      <c r="BL84" s="24" t="s">
        <v>719</v>
      </c>
      <c r="BM84" s="24" t="s">
        <v>720</v>
      </c>
    </row>
    <row r="85" spans="2:65" s="1" customFormat="1" ht="22.5" customHeight="1">
      <c r="B85" s="42"/>
      <c r="C85" s="193" t="s">
        <v>83</v>
      </c>
      <c r="D85" s="193" t="s">
        <v>138</v>
      </c>
      <c r="E85" s="194" t="s">
        <v>721</v>
      </c>
      <c r="F85" s="195" t="s">
        <v>722</v>
      </c>
      <c r="G85" s="196" t="s">
        <v>723</v>
      </c>
      <c r="H85" s="197">
        <v>1</v>
      </c>
      <c r="I85" s="198"/>
      <c r="J85" s="199">
        <f>ROUND(I85*H85,2)</f>
        <v>0</v>
      </c>
      <c r="K85" s="195" t="s">
        <v>142</v>
      </c>
      <c r="L85" s="62"/>
      <c r="M85" s="200" t="s">
        <v>23</v>
      </c>
      <c r="N85" s="201" t="s">
        <v>44</v>
      </c>
      <c r="O85" s="43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AR85" s="24" t="s">
        <v>719</v>
      </c>
      <c r="AT85" s="24" t="s">
        <v>138</v>
      </c>
      <c r="AU85" s="24" t="s">
        <v>83</v>
      </c>
      <c r="AY85" s="24" t="s">
        <v>135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4" t="s">
        <v>78</v>
      </c>
      <c r="BK85" s="204">
        <f>ROUND(I85*H85,2)</f>
        <v>0</v>
      </c>
      <c r="BL85" s="24" t="s">
        <v>719</v>
      </c>
      <c r="BM85" s="24" t="s">
        <v>724</v>
      </c>
    </row>
    <row r="86" spans="2:63" s="10" customFormat="1" ht="29.85" customHeight="1">
      <c r="B86" s="176"/>
      <c r="C86" s="177"/>
      <c r="D86" s="190" t="s">
        <v>72</v>
      </c>
      <c r="E86" s="191" t="s">
        <v>725</v>
      </c>
      <c r="F86" s="191" t="s">
        <v>726</v>
      </c>
      <c r="G86" s="177"/>
      <c r="H86" s="177"/>
      <c r="I86" s="180"/>
      <c r="J86" s="192">
        <f>BK86</f>
        <v>0</v>
      </c>
      <c r="K86" s="177"/>
      <c r="L86" s="182"/>
      <c r="M86" s="183"/>
      <c r="N86" s="184"/>
      <c r="O86" s="184"/>
      <c r="P86" s="185">
        <f>P87</f>
        <v>0</v>
      </c>
      <c r="Q86" s="184"/>
      <c r="R86" s="185">
        <f>R87</f>
        <v>0</v>
      </c>
      <c r="S86" s="184"/>
      <c r="T86" s="186">
        <f>T87</f>
        <v>0</v>
      </c>
      <c r="AR86" s="187" t="s">
        <v>176</v>
      </c>
      <c r="AT86" s="188" t="s">
        <v>72</v>
      </c>
      <c r="AU86" s="188" t="s">
        <v>78</v>
      </c>
      <c r="AY86" s="187" t="s">
        <v>135</v>
      </c>
      <c r="BK86" s="189">
        <f>BK87</f>
        <v>0</v>
      </c>
    </row>
    <row r="87" spans="2:65" s="1" customFormat="1" ht="22.5" customHeight="1">
      <c r="B87" s="42"/>
      <c r="C87" s="193" t="s">
        <v>159</v>
      </c>
      <c r="D87" s="193" t="s">
        <v>138</v>
      </c>
      <c r="E87" s="194" t="s">
        <v>727</v>
      </c>
      <c r="F87" s="195" t="s">
        <v>726</v>
      </c>
      <c r="G87" s="196" t="s">
        <v>239</v>
      </c>
      <c r="H87" s="245"/>
      <c r="I87" s="198"/>
      <c r="J87" s="199">
        <f>ROUND(I87*H87,2)</f>
        <v>0</v>
      </c>
      <c r="K87" s="195" t="s">
        <v>142</v>
      </c>
      <c r="L87" s="62"/>
      <c r="M87" s="200" t="s">
        <v>23</v>
      </c>
      <c r="N87" s="201" t="s">
        <v>44</v>
      </c>
      <c r="O87" s="43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4" t="s">
        <v>719</v>
      </c>
      <c r="AT87" s="24" t="s">
        <v>138</v>
      </c>
      <c r="AU87" s="24" t="s">
        <v>83</v>
      </c>
      <c r="AY87" s="24" t="s">
        <v>135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78</v>
      </c>
      <c r="BK87" s="204">
        <f>ROUND(I87*H87,2)</f>
        <v>0</v>
      </c>
      <c r="BL87" s="24" t="s">
        <v>719</v>
      </c>
      <c r="BM87" s="24" t="s">
        <v>728</v>
      </c>
    </row>
    <row r="88" spans="2:63" s="10" customFormat="1" ht="29.85" customHeight="1">
      <c r="B88" s="176"/>
      <c r="C88" s="177"/>
      <c r="D88" s="190" t="s">
        <v>72</v>
      </c>
      <c r="E88" s="191" t="s">
        <v>729</v>
      </c>
      <c r="F88" s="191" t="s">
        <v>730</v>
      </c>
      <c r="G88" s="177"/>
      <c r="H88" s="177"/>
      <c r="I88" s="180"/>
      <c r="J88" s="192">
        <f>BK88</f>
        <v>0</v>
      </c>
      <c r="K88" s="177"/>
      <c r="L88" s="182"/>
      <c r="M88" s="183"/>
      <c r="N88" s="184"/>
      <c r="O88" s="184"/>
      <c r="P88" s="185">
        <f>SUM(P89:P90)</f>
        <v>0</v>
      </c>
      <c r="Q88" s="184"/>
      <c r="R88" s="185">
        <f>SUM(R89:R90)</f>
        <v>0</v>
      </c>
      <c r="S88" s="184"/>
      <c r="T88" s="186">
        <f>SUM(T89:T90)</f>
        <v>0</v>
      </c>
      <c r="AR88" s="187" t="s">
        <v>176</v>
      </c>
      <c r="AT88" s="188" t="s">
        <v>72</v>
      </c>
      <c r="AU88" s="188" t="s">
        <v>78</v>
      </c>
      <c r="AY88" s="187" t="s">
        <v>135</v>
      </c>
      <c r="BK88" s="189">
        <f>SUM(BK89:BK90)</f>
        <v>0</v>
      </c>
    </row>
    <row r="89" spans="2:65" s="1" customFormat="1" ht="22.5" customHeight="1">
      <c r="B89" s="42"/>
      <c r="C89" s="193" t="s">
        <v>143</v>
      </c>
      <c r="D89" s="193" t="s">
        <v>138</v>
      </c>
      <c r="E89" s="194" t="s">
        <v>731</v>
      </c>
      <c r="F89" s="195" t="s">
        <v>732</v>
      </c>
      <c r="G89" s="196" t="s">
        <v>239</v>
      </c>
      <c r="H89" s="245"/>
      <c r="I89" s="198"/>
      <c r="J89" s="199">
        <f>ROUND(I89*H89,2)</f>
        <v>0</v>
      </c>
      <c r="K89" s="195" t="s">
        <v>142</v>
      </c>
      <c r="L89" s="62"/>
      <c r="M89" s="200" t="s">
        <v>23</v>
      </c>
      <c r="N89" s="201" t="s">
        <v>44</v>
      </c>
      <c r="O89" s="43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4" t="s">
        <v>719</v>
      </c>
      <c r="AT89" s="24" t="s">
        <v>138</v>
      </c>
      <c r="AU89" s="24" t="s">
        <v>83</v>
      </c>
      <c r="AY89" s="24" t="s">
        <v>135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78</v>
      </c>
      <c r="BK89" s="204">
        <f>ROUND(I89*H89,2)</f>
        <v>0</v>
      </c>
      <c r="BL89" s="24" t="s">
        <v>719</v>
      </c>
      <c r="BM89" s="24" t="s">
        <v>733</v>
      </c>
    </row>
    <row r="90" spans="2:65" s="1" customFormat="1" ht="22.5" customHeight="1">
      <c r="B90" s="42"/>
      <c r="C90" s="193" t="s">
        <v>176</v>
      </c>
      <c r="D90" s="193" t="s">
        <v>138</v>
      </c>
      <c r="E90" s="194" t="s">
        <v>734</v>
      </c>
      <c r="F90" s="195" t="s">
        <v>735</v>
      </c>
      <c r="G90" s="196" t="s">
        <v>187</v>
      </c>
      <c r="H90" s="197">
        <v>1</v>
      </c>
      <c r="I90" s="198"/>
      <c r="J90" s="199">
        <f>ROUND(I90*H90,2)</f>
        <v>0</v>
      </c>
      <c r="K90" s="195" t="s">
        <v>23</v>
      </c>
      <c r="L90" s="62"/>
      <c r="M90" s="200" t="s">
        <v>23</v>
      </c>
      <c r="N90" s="201" t="s">
        <v>44</v>
      </c>
      <c r="O90" s="43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4" t="s">
        <v>719</v>
      </c>
      <c r="AT90" s="24" t="s">
        <v>138</v>
      </c>
      <c r="AU90" s="24" t="s">
        <v>83</v>
      </c>
      <c r="AY90" s="24" t="s">
        <v>135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78</v>
      </c>
      <c r="BK90" s="204">
        <f>ROUND(I90*H90,2)</f>
        <v>0</v>
      </c>
      <c r="BL90" s="24" t="s">
        <v>719</v>
      </c>
      <c r="BM90" s="24" t="s">
        <v>736</v>
      </c>
    </row>
    <row r="91" spans="2:63" s="10" customFormat="1" ht="29.85" customHeight="1">
      <c r="B91" s="176"/>
      <c r="C91" s="177"/>
      <c r="D91" s="190" t="s">
        <v>72</v>
      </c>
      <c r="E91" s="191" t="s">
        <v>737</v>
      </c>
      <c r="F91" s="191" t="s">
        <v>738</v>
      </c>
      <c r="G91" s="177"/>
      <c r="H91" s="177"/>
      <c r="I91" s="180"/>
      <c r="J91" s="192">
        <f>BK91</f>
        <v>0</v>
      </c>
      <c r="K91" s="177"/>
      <c r="L91" s="182"/>
      <c r="M91" s="183"/>
      <c r="N91" s="184"/>
      <c r="O91" s="184"/>
      <c r="P91" s="185">
        <f>P92</f>
        <v>0</v>
      </c>
      <c r="Q91" s="184"/>
      <c r="R91" s="185">
        <f>R92</f>
        <v>0</v>
      </c>
      <c r="S91" s="184"/>
      <c r="T91" s="186">
        <f>T92</f>
        <v>0</v>
      </c>
      <c r="AR91" s="187" t="s">
        <v>176</v>
      </c>
      <c r="AT91" s="188" t="s">
        <v>72</v>
      </c>
      <c r="AU91" s="188" t="s">
        <v>78</v>
      </c>
      <c r="AY91" s="187" t="s">
        <v>135</v>
      </c>
      <c r="BK91" s="189">
        <f>BK92</f>
        <v>0</v>
      </c>
    </row>
    <row r="92" spans="2:65" s="1" customFormat="1" ht="22.5" customHeight="1">
      <c r="B92" s="42"/>
      <c r="C92" s="193" t="s">
        <v>136</v>
      </c>
      <c r="D92" s="193" t="s">
        <v>138</v>
      </c>
      <c r="E92" s="194" t="s">
        <v>739</v>
      </c>
      <c r="F92" s="195" t="s">
        <v>738</v>
      </c>
      <c r="G92" s="196" t="s">
        <v>239</v>
      </c>
      <c r="H92" s="245"/>
      <c r="I92" s="198"/>
      <c r="J92" s="199">
        <f>ROUND(I92*H92,2)</f>
        <v>0</v>
      </c>
      <c r="K92" s="195" t="s">
        <v>142</v>
      </c>
      <c r="L92" s="62"/>
      <c r="M92" s="200" t="s">
        <v>23</v>
      </c>
      <c r="N92" s="276" t="s">
        <v>44</v>
      </c>
      <c r="O92" s="277"/>
      <c r="P92" s="278">
        <f>O92*H92</f>
        <v>0</v>
      </c>
      <c r="Q92" s="278">
        <v>0</v>
      </c>
      <c r="R92" s="278">
        <f>Q92*H92</f>
        <v>0</v>
      </c>
      <c r="S92" s="278">
        <v>0</v>
      </c>
      <c r="T92" s="279">
        <f>S92*H92</f>
        <v>0</v>
      </c>
      <c r="AR92" s="24" t="s">
        <v>719</v>
      </c>
      <c r="AT92" s="24" t="s">
        <v>138</v>
      </c>
      <c r="AU92" s="24" t="s">
        <v>83</v>
      </c>
      <c r="AY92" s="24" t="s">
        <v>135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78</v>
      </c>
      <c r="BK92" s="204">
        <f>ROUND(I92*H92,2)</f>
        <v>0</v>
      </c>
      <c r="BL92" s="24" t="s">
        <v>719</v>
      </c>
      <c r="BM92" s="24" t="s">
        <v>740</v>
      </c>
    </row>
    <row r="93" spans="2:12" s="1" customFormat="1" ht="6.95" customHeight="1">
      <c r="B93" s="57"/>
      <c r="C93" s="58"/>
      <c r="D93" s="58"/>
      <c r="E93" s="58"/>
      <c r="F93" s="58"/>
      <c r="G93" s="58"/>
      <c r="H93" s="58"/>
      <c r="I93" s="139"/>
      <c r="J93" s="58"/>
      <c r="K93" s="58"/>
      <c r="L93" s="62"/>
    </row>
  </sheetData>
  <sheetProtection algorithmName="SHA-512" hashValue="R0r0PJe6rBQJA7ke0lcVen91CyNzr2DWGmmMEtAjy9392+wemb/rOc+cDWLni7xYHtSq3FPUyUhS2Ihav5pkhA==" saltValue="HkodIfokMoByJU2o9Cy8Cg==" spinCount="100000" sheet="1" objects="1" scenarios="1" formatCells="0" formatColumns="0" formatRows="0" sort="0" autoFilter="0"/>
  <autoFilter ref="C80:K92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0" customWidth="1"/>
    <col min="2" max="2" width="1.66796875" style="280" customWidth="1"/>
    <col min="3" max="4" width="5" style="280" customWidth="1"/>
    <col min="5" max="5" width="11.66015625" style="280" customWidth="1"/>
    <col min="6" max="6" width="9.16015625" style="280" customWidth="1"/>
    <col min="7" max="7" width="5" style="280" customWidth="1"/>
    <col min="8" max="8" width="77.83203125" style="280" customWidth="1"/>
    <col min="9" max="10" width="20" style="280" customWidth="1"/>
    <col min="11" max="11" width="1.66796875" style="280" customWidth="1"/>
  </cols>
  <sheetData>
    <row r="1" ht="37.5" customHeight="1"/>
    <row r="2" spans="2:1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15" customFormat="1" ht="45" customHeight="1">
      <c r="B3" s="284"/>
      <c r="C3" s="407" t="s">
        <v>741</v>
      </c>
      <c r="D3" s="407"/>
      <c r="E3" s="407"/>
      <c r="F3" s="407"/>
      <c r="G3" s="407"/>
      <c r="H3" s="407"/>
      <c r="I3" s="407"/>
      <c r="J3" s="407"/>
      <c r="K3" s="285"/>
    </row>
    <row r="4" spans="2:11" ht="25.5" customHeight="1">
      <c r="B4" s="286"/>
      <c r="C4" s="411" t="s">
        <v>742</v>
      </c>
      <c r="D4" s="411"/>
      <c r="E4" s="411"/>
      <c r="F4" s="411"/>
      <c r="G4" s="411"/>
      <c r="H4" s="411"/>
      <c r="I4" s="411"/>
      <c r="J4" s="411"/>
      <c r="K4" s="287"/>
    </row>
    <row r="5" spans="2:11" ht="5.25" customHeight="1">
      <c r="B5" s="286"/>
      <c r="C5" s="288"/>
      <c r="D5" s="288"/>
      <c r="E5" s="288"/>
      <c r="F5" s="288"/>
      <c r="G5" s="288"/>
      <c r="H5" s="288"/>
      <c r="I5" s="288"/>
      <c r="J5" s="288"/>
      <c r="K5" s="287"/>
    </row>
    <row r="6" spans="2:11" ht="15" customHeight="1">
      <c r="B6" s="286"/>
      <c r="C6" s="410" t="s">
        <v>743</v>
      </c>
      <c r="D6" s="410"/>
      <c r="E6" s="410"/>
      <c r="F6" s="410"/>
      <c r="G6" s="410"/>
      <c r="H6" s="410"/>
      <c r="I6" s="410"/>
      <c r="J6" s="410"/>
      <c r="K6" s="287"/>
    </row>
    <row r="7" spans="2:11" ht="15" customHeight="1">
      <c r="B7" s="290"/>
      <c r="C7" s="410" t="s">
        <v>744</v>
      </c>
      <c r="D7" s="410"/>
      <c r="E7" s="410"/>
      <c r="F7" s="410"/>
      <c r="G7" s="410"/>
      <c r="H7" s="410"/>
      <c r="I7" s="410"/>
      <c r="J7" s="410"/>
      <c r="K7" s="287"/>
    </row>
    <row r="8" spans="2:11" ht="12.75" customHeight="1">
      <c r="B8" s="290"/>
      <c r="C8" s="289"/>
      <c r="D8" s="289"/>
      <c r="E8" s="289"/>
      <c r="F8" s="289"/>
      <c r="G8" s="289"/>
      <c r="H8" s="289"/>
      <c r="I8" s="289"/>
      <c r="J8" s="289"/>
      <c r="K8" s="287"/>
    </row>
    <row r="9" spans="2:11" ht="15" customHeight="1">
      <c r="B9" s="290"/>
      <c r="C9" s="410" t="s">
        <v>745</v>
      </c>
      <c r="D9" s="410"/>
      <c r="E9" s="410"/>
      <c r="F9" s="410"/>
      <c r="G9" s="410"/>
      <c r="H9" s="410"/>
      <c r="I9" s="410"/>
      <c r="J9" s="410"/>
      <c r="K9" s="287"/>
    </row>
    <row r="10" spans="2:11" ht="15" customHeight="1">
      <c r="B10" s="290"/>
      <c r="C10" s="289"/>
      <c r="D10" s="410" t="s">
        <v>746</v>
      </c>
      <c r="E10" s="410"/>
      <c r="F10" s="410"/>
      <c r="G10" s="410"/>
      <c r="H10" s="410"/>
      <c r="I10" s="410"/>
      <c r="J10" s="410"/>
      <c r="K10" s="287"/>
    </row>
    <row r="11" spans="2:11" ht="15" customHeight="1">
      <c r="B11" s="290"/>
      <c r="C11" s="291"/>
      <c r="D11" s="410" t="s">
        <v>747</v>
      </c>
      <c r="E11" s="410"/>
      <c r="F11" s="410"/>
      <c r="G11" s="410"/>
      <c r="H11" s="410"/>
      <c r="I11" s="410"/>
      <c r="J11" s="410"/>
      <c r="K11" s="287"/>
    </row>
    <row r="12" spans="2:11" ht="12.75" customHeight="1">
      <c r="B12" s="290"/>
      <c r="C12" s="291"/>
      <c r="D12" s="291"/>
      <c r="E12" s="291"/>
      <c r="F12" s="291"/>
      <c r="G12" s="291"/>
      <c r="H12" s="291"/>
      <c r="I12" s="291"/>
      <c r="J12" s="291"/>
      <c r="K12" s="287"/>
    </row>
    <row r="13" spans="2:11" ht="15" customHeight="1">
      <c r="B13" s="290"/>
      <c r="C13" s="291"/>
      <c r="D13" s="410" t="s">
        <v>748</v>
      </c>
      <c r="E13" s="410"/>
      <c r="F13" s="410"/>
      <c r="G13" s="410"/>
      <c r="H13" s="410"/>
      <c r="I13" s="410"/>
      <c r="J13" s="410"/>
      <c r="K13" s="287"/>
    </row>
    <row r="14" spans="2:11" ht="15" customHeight="1">
      <c r="B14" s="290"/>
      <c r="C14" s="291"/>
      <c r="D14" s="410" t="s">
        <v>749</v>
      </c>
      <c r="E14" s="410"/>
      <c r="F14" s="410"/>
      <c r="G14" s="410"/>
      <c r="H14" s="410"/>
      <c r="I14" s="410"/>
      <c r="J14" s="410"/>
      <c r="K14" s="287"/>
    </row>
    <row r="15" spans="2:11" ht="15" customHeight="1">
      <c r="B15" s="290"/>
      <c r="C15" s="291"/>
      <c r="D15" s="410" t="s">
        <v>750</v>
      </c>
      <c r="E15" s="410"/>
      <c r="F15" s="410"/>
      <c r="G15" s="410"/>
      <c r="H15" s="410"/>
      <c r="I15" s="410"/>
      <c r="J15" s="410"/>
      <c r="K15" s="287"/>
    </row>
    <row r="16" spans="2:11" ht="15" customHeight="1">
      <c r="B16" s="290"/>
      <c r="C16" s="291"/>
      <c r="D16" s="291"/>
      <c r="E16" s="292" t="s">
        <v>77</v>
      </c>
      <c r="F16" s="410" t="s">
        <v>751</v>
      </c>
      <c r="G16" s="410"/>
      <c r="H16" s="410"/>
      <c r="I16" s="410"/>
      <c r="J16" s="410"/>
      <c r="K16" s="287"/>
    </row>
    <row r="17" spans="2:11" ht="15" customHeight="1">
      <c r="B17" s="290"/>
      <c r="C17" s="291"/>
      <c r="D17" s="291"/>
      <c r="E17" s="292" t="s">
        <v>752</v>
      </c>
      <c r="F17" s="410" t="s">
        <v>753</v>
      </c>
      <c r="G17" s="410"/>
      <c r="H17" s="410"/>
      <c r="I17" s="410"/>
      <c r="J17" s="410"/>
      <c r="K17" s="287"/>
    </row>
    <row r="18" spans="2:11" ht="15" customHeight="1">
      <c r="B18" s="290"/>
      <c r="C18" s="291"/>
      <c r="D18" s="291"/>
      <c r="E18" s="292" t="s">
        <v>754</v>
      </c>
      <c r="F18" s="410" t="s">
        <v>755</v>
      </c>
      <c r="G18" s="410"/>
      <c r="H18" s="410"/>
      <c r="I18" s="410"/>
      <c r="J18" s="410"/>
      <c r="K18" s="287"/>
    </row>
    <row r="19" spans="2:11" ht="15" customHeight="1">
      <c r="B19" s="290"/>
      <c r="C19" s="291"/>
      <c r="D19" s="291"/>
      <c r="E19" s="292" t="s">
        <v>756</v>
      </c>
      <c r="F19" s="410" t="s">
        <v>757</v>
      </c>
      <c r="G19" s="410"/>
      <c r="H19" s="410"/>
      <c r="I19" s="410"/>
      <c r="J19" s="410"/>
      <c r="K19" s="287"/>
    </row>
    <row r="20" spans="2:11" ht="15" customHeight="1">
      <c r="B20" s="290"/>
      <c r="C20" s="291"/>
      <c r="D20" s="291"/>
      <c r="E20" s="292" t="s">
        <v>758</v>
      </c>
      <c r="F20" s="410" t="s">
        <v>759</v>
      </c>
      <c r="G20" s="410"/>
      <c r="H20" s="410"/>
      <c r="I20" s="410"/>
      <c r="J20" s="410"/>
      <c r="K20" s="287"/>
    </row>
    <row r="21" spans="2:11" ht="15" customHeight="1">
      <c r="B21" s="290"/>
      <c r="C21" s="291"/>
      <c r="D21" s="291"/>
      <c r="E21" s="292" t="s">
        <v>760</v>
      </c>
      <c r="F21" s="410" t="s">
        <v>761</v>
      </c>
      <c r="G21" s="410"/>
      <c r="H21" s="410"/>
      <c r="I21" s="410"/>
      <c r="J21" s="410"/>
      <c r="K21" s="287"/>
    </row>
    <row r="22" spans="2:11" ht="12.75" customHeight="1">
      <c r="B22" s="290"/>
      <c r="C22" s="291"/>
      <c r="D22" s="291"/>
      <c r="E22" s="291"/>
      <c r="F22" s="291"/>
      <c r="G22" s="291"/>
      <c r="H22" s="291"/>
      <c r="I22" s="291"/>
      <c r="J22" s="291"/>
      <c r="K22" s="287"/>
    </row>
    <row r="23" spans="2:11" ht="15" customHeight="1">
      <c r="B23" s="290"/>
      <c r="C23" s="410" t="s">
        <v>762</v>
      </c>
      <c r="D23" s="410"/>
      <c r="E23" s="410"/>
      <c r="F23" s="410"/>
      <c r="G23" s="410"/>
      <c r="H23" s="410"/>
      <c r="I23" s="410"/>
      <c r="J23" s="410"/>
      <c r="K23" s="287"/>
    </row>
    <row r="24" spans="2:11" ht="15" customHeight="1">
      <c r="B24" s="290"/>
      <c r="C24" s="410" t="s">
        <v>763</v>
      </c>
      <c r="D24" s="410"/>
      <c r="E24" s="410"/>
      <c r="F24" s="410"/>
      <c r="G24" s="410"/>
      <c r="H24" s="410"/>
      <c r="I24" s="410"/>
      <c r="J24" s="410"/>
      <c r="K24" s="287"/>
    </row>
    <row r="25" spans="2:11" ht="15" customHeight="1">
      <c r="B25" s="290"/>
      <c r="C25" s="289"/>
      <c r="D25" s="410" t="s">
        <v>764</v>
      </c>
      <c r="E25" s="410"/>
      <c r="F25" s="410"/>
      <c r="G25" s="410"/>
      <c r="H25" s="410"/>
      <c r="I25" s="410"/>
      <c r="J25" s="410"/>
      <c r="K25" s="287"/>
    </row>
    <row r="26" spans="2:11" ht="15" customHeight="1">
      <c r="B26" s="290"/>
      <c r="C26" s="291"/>
      <c r="D26" s="410" t="s">
        <v>765</v>
      </c>
      <c r="E26" s="410"/>
      <c r="F26" s="410"/>
      <c r="G26" s="410"/>
      <c r="H26" s="410"/>
      <c r="I26" s="410"/>
      <c r="J26" s="410"/>
      <c r="K26" s="287"/>
    </row>
    <row r="27" spans="2:11" ht="12.75" customHeight="1">
      <c r="B27" s="290"/>
      <c r="C27" s="291"/>
      <c r="D27" s="291"/>
      <c r="E27" s="291"/>
      <c r="F27" s="291"/>
      <c r="G27" s="291"/>
      <c r="H27" s="291"/>
      <c r="I27" s="291"/>
      <c r="J27" s="291"/>
      <c r="K27" s="287"/>
    </row>
    <row r="28" spans="2:11" ht="15" customHeight="1">
      <c r="B28" s="290"/>
      <c r="C28" s="291"/>
      <c r="D28" s="410" t="s">
        <v>766</v>
      </c>
      <c r="E28" s="410"/>
      <c r="F28" s="410"/>
      <c r="G28" s="410"/>
      <c r="H28" s="410"/>
      <c r="I28" s="410"/>
      <c r="J28" s="410"/>
      <c r="K28" s="287"/>
    </row>
    <row r="29" spans="2:11" ht="15" customHeight="1">
      <c r="B29" s="290"/>
      <c r="C29" s="291"/>
      <c r="D29" s="410" t="s">
        <v>767</v>
      </c>
      <c r="E29" s="410"/>
      <c r="F29" s="410"/>
      <c r="G29" s="410"/>
      <c r="H29" s="410"/>
      <c r="I29" s="410"/>
      <c r="J29" s="410"/>
      <c r="K29" s="287"/>
    </row>
    <row r="30" spans="2:11" ht="12.75" customHeight="1">
      <c r="B30" s="290"/>
      <c r="C30" s="291"/>
      <c r="D30" s="291"/>
      <c r="E30" s="291"/>
      <c r="F30" s="291"/>
      <c r="G30" s="291"/>
      <c r="H30" s="291"/>
      <c r="I30" s="291"/>
      <c r="J30" s="291"/>
      <c r="K30" s="287"/>
    </row>
    <row r="31" spans="2:11" ht="15" customHeight="1">
      <c r="B31" s="290"/>
      <c r="C31" s="291"/>
      <c r="D31" s="410" t="s">
        <v>768</v>
      </c>
      <c r="E31" s="410"/>
      <c r="F31" s="410"/>
      <c r="G31" s="410"/>
      <c r="H31" s="410"/>
      <c r="I31" s="410"/>
      <c r="J31" s="410"/>
      <c r="K31" s="287"/>
    </row>
    <row r="32" spans="2:11" ht="15" customHeight="1">
      <c r="B32" s="290"/>
      <c r="C32" s="291"/>
      <c r="D32" s="410" t="s">
        <v>769</v>
      </c>
      <c r="E32" s="410"/>
      <c r="F32" s="410"/>
      <c r="G32" s="410"/>
      <c r="H32" s="410"/>
      <c r="I32" s="410"/>
      <c r="J32" s="410"/>
      <c r="K32" s="287"/>
    </row>
    <row r="33" spans="2:11" ht="15" customHeight="1">
      <c r="B33" s="290"/>
      <c r="C33" s="291"/>
      <c r="D33" s="410" t="s">
        <v>770</v>
      </c>
      <c r="E33" s="410"/>
      <c r="F33" s="410"/>
      <c r="G33" s="410"/>
      <c r="H33" s="410"/>
      <c r="I33" s="410"/>
      <c r="J33" s="410"/>
      <c r="K33" s="287"/>
    </row>
    <row r="34" spans="2:11" ht="15" customHeight="1">
      <c r="B34" s="290"/>
      <c r="C34" s="291"/>
      <c r="D34" s="289"/>
      <c r="E34" s="293" t="s">
        <v>120</v>
      </c>
      <c r="F34" s="289"/>
      <c r="G34" s="410" t="s">
        <v>771</v>
      </c>
      <c r="H34" s="410"/>
      <c r="I34" s="410"/>
      <c r="J34" s="410"/>
      <c r="K34" s="287"/>
    </row>
    <row r="35" spans="2:11" ht="30.75" customHeight="1">
      <c r="B35" s="290"/>
      <c r="C35" s="291"/>
      <c r="D35" s="289"/>
      <c r="E35" s="293" t="s">
        <v>772</v>
      </c>
      <c r="F35" s="289"/>
      <c r="G35" s="410" t="s">
        <v>773</v>
      </c>
      <c r="H35" s="410"/>
      <c r="I35" s="410"/>
      <c r="J35" s="410"/>
      <c r="K35" s="287"/>
    </row>
    <row r="36" spans="2:11" ht="15" customHeight="1">
      <c r="B36" s="290"/>
      <c r="C36" s="291"/>
      <c r="D36" s="289"/>
      <c r="E36" s="293" t="s">
        <v>54</v>
      </c>
      <c r="F36" s="289"/>
      <c r="G36" s="410" t="s">
        <v>774</v>
      </c>
      <c r="H36" s="410"/>
      <c r="I36" s="410"/>
      <c r="J36" s="410"/>
      <c r="K36" s="287"/>
    </row>
    <row r="37" spans="2:11" ht="15" customHeight="1">
      <c r="B37" s="290"/>
      <c r="C37" s="291"/>
      <c r="D37" s="289"/>
      <c r="E37" s="293" t="s">
        <v>121</v>
      </c>
      <c r="F37" s="289"/>
      <c r="G37" s="410" t="s">
        <v>775</v>
      </c>
      <c r="H37" s="410"/>
      <c r="I37" s="410"/>
      <c r="J37" s="410"/>
      <c r="K37" s="287"/>
    </row>
    <row r="38" spans="2:11" ht="15" customHeight="1">
      <c r="B38" s="290"/>
      <c r="C38" s="291"/>
      <c r="D38" s="289"/>
      <c r="E38" s="293" t="s">
        <v>122</v>
      </c>
      <c r="F38" s="289"/>
      <c r="G38" s="410" t="s">
        <v>776</v>
      </c>
      <c r="H38" s="410"/>
      <c r="I38" s="410"/>
      <c r="J38" s="410"/>
      <c r="K38" s="287"/>
    </row>
    <row r="39" spans="2:11" ht="15" customHeight="1">
      <c r="B39" s="290"/>
      <c r="C39" s="291"/>
      <c r="D39" s="289"/>
      <c r="E39" s="293" t="s">
        <v>123</v>
      </c>
      <c r="F39" s="289"/>
      <c r="G39" s="410" t="s">
        <v>777</v>
      </c>
      <c r="H39" s="410"/>
      <c r="I39" s="410"/>
      <c r="J39" s="410"/>
      <c r="K39" s="287"/>
    </row>
    <row r="40" spans="2:11" ht="15" customHeight="1">
      <c r="B40" s="290"/>
      <c r="C40" s="291"/>
      <c r="D40" s="289"/>
      <c r="E40" s="293" t="s">
        <v>778</v>
      </c>
      <c r="F40" s="289"/>
      <c r="G40" s="410" t="s">
        <v>779</v>
      </c>
      <c r="H40" s="410"/>
      <c r="I40" s="410"/>
      <c r="J40" s="410"/>
      <c r="K40" s="287"/>
    </row>
    <row r="41" spans="2:11" ht="15" customHeight="1">
      <c r="B41" s="290"/>
      <c r="C41" s="291"/>
      <c r="D41" s="289"/>
      <c r="E41" s="293"/>
      <c r="F41" s="289"/>
      <c r="G41" s="410" t="s">
        <v>780</v>
      </c>
      <c r="H41" s="410"/>
      <c r="I41" s="410"/>
      <c r="J41" s="410"/>
      <c r="K41" s="287"/>
    </row>
    <row r="42" spans="2:11" ht="15" customHeight="1">
      <c r="B42" s="290"/>
      <c r="C42" s="291"/>
      <c r="D42" s="289"/>
      <c r="E42" s="293" t="s">
        <v>781</v>
      </c>
      <c r="F42" s="289"/>
      <c r="G42" s="410" t="s">
        <v>782</v>
      </c>
      <c r="H42" s="410"/>
      <c r="I42" s="410"/>
      <c r="J42" s="410"/>
      <c r="K42" s="287"/>
    </row>
    <row r="43" spans="2:11" ht="15" customHeight="1">
      <c r="B43" s="290"/>
      <c r="C43" s="291"/>
      <c r="D43" s="289"/>
      <c r="E43" s="293" t="s">
        <v>125</v>
      </c>
      <c r="F43" s="289"/>
      <c r="G43" s="410" t="s">
        <v>783</v>
      </c>
      <c r="H43" s="410"/>
      <c r="I43" s="410"/>
      <c r="J43" s="410"/>
      <c r="K43" s="287"/>
    </row>
    <row r="44" spans="2:11" ht="12.75" customHeight="1">
      <c r="B44" s="290"/>
      <c r="C44" s="291"/>
      <c r="D44" s="289"/>
      <c r="E44" s="289"/>
      <c r="F44" s="289"/>
      <c r="G44" s="289"/>
      <c r="H44" s="289"/>
      <c r="I44" s="289"/>
      <c r="J44" s="289"/>
      <c r="K44" s="287"/>
    </row>
    <row r="45" spans="2:11" ht="15" customHeight="1">
      <c r="B45" s="290"/>
      <c r="C45" s="291"/>
      <c r="D45" s="410" t="s">
        <v>784</v>
      </c>
      <c r="E45" s="410"/>
      <c r="F45" s="410"/>
      <c r="G45" s="410"/>
      <c r="H45" s="410"/>
      <c r="I45" s="410"/>
      <c r="J45" s="410"/>
      <c r="K45" s="287"/>
    </row>
    <row r="46" spans="2:11" ht="15" customHeight="1">
      <c r="B46" s="290"/>
      <c r="C46" s="291"/>
      <c r="D46" s="291"/>
      <c r="E46" s="410" t="s">
        <v>785</v>
      </c>
      <c r="F46" s="410"/>
      <c r="G46" s="410"/>
      <c r="H46" s="410"/>
      <c r="I46" s="410"/>
      <c r="J46" s="410"/>
      <c r="K46" s="287"/>
    </row>
    <row r="47" spans="2:11" ht="15" customHeight="1">
      <c r="B47" s="290"/>
      <c r="C47" s="291"/>
      <c r="D47" s="291"/>
      <c r="E47" s="410" t="s">
        <v>786</v>
      </c>
      <c r="F47" s="410"/>
      <c r="G47" s="410"/>
      <c r="H47" s="410"/>
      <c r="I47" s="410"/>
      <c r="J47" s="410"/>
      <c r="K47" s="287"/>
    </row>
    <row r="48" spans="2:11" ht="15" customHeight="1">
      <c r="B48" s="290"/>
      <c r="C48" s="291"/>
      <c r="D48" s="291"/>
      <c r="E48" s="410" t="s">
        <v>787</v>
      </c>
      <c r="F48" s="410"/>
      <c r="G48" s="410"/>
      <c r="H48" s="410"/>
      <c r="I48" s="410"/>
      <c r="J48" s="410"/>
      <c r="K48" s="287"/>
    </row>
    <row r="49" spans="2:11" ht="15" customHeight="1">
      <c r="B49" s="290"/>
      <c r="C49" s="291"/>
      <c r="D49" s="410" t="s">
        <v>788</v>
      </c>
      <c r="E49" s="410"/>
      <c r="F49" s="410"/>
      <c r="G49" s="410"/>
      <c r="H49" s="410"/>
      <c r="I49" s="410"/>
      <c r="J49" s="410"/>
      <c r="K49" s="287"/>
    </row>
    <row r="50" spans="2:11" ht="25.5" customHeight="1">
      <c r="B50" s="286"/>
      <c r="C50" s="411" t="s">
        <v>789</v>
      </c>
      <c r="D50" s="411"/>
      <c r="E50" s="411"/>
      <c r="F50" s="411"/>
      <c r="G50" s="411"/>
      <c r="H50" s="411"/>
      <c r="I50" s="411"/>
      <c r="J50" s="411"/>
      <c r="K50" s="287"/>
    </row>
    <row r="51" spans="2:11" ht="5.25" customHeight="1">
      <c r="B51" s="286"/>
      <c r="C51" s="288"/>
      <c r="D51" s="288"/>
      <c r="E51" s="288"/>
      <c r="F51" s="288"/>
      <c r="G51" s="288"/>
      <c r="H51" s="288"/>
      <c r="I51" s="288"/>
      <c r="J51" s="288"/>
      <c r="K51" s="287"/>
    </row>
    <row r="52" spans="2:11" ht="15" customHeight="1">
      <c r="B52" s="286"/>
      <c r="C52" s="410" t="s">
        <v>790</v>
      </c>
      <c r="D52" s="410"/>
      <c r="E52" s="410"/>
      <c r="F52" s="410"/>
      <c r="G52" s="410"/>
      <c r="H52" s="410"/>
      <c r="I52" s="410"/>
      <c r="J52" s="410"/>
      <c r="K52" s="287"/>
    </row>
    <row r="53" spans="2:11" ht="15" customHeight="1">
      <c r="B53" s="286"/>
      <c r="C53" s="410" t="s">
        <v>791</v>
      </c>
      <c r="D53" s="410"/>
      <c r="E53" s="410"/>
      <c r="F53" s="410"/>
      <c r="G53" s="410"/>
      <c r="H53" s="410"/>
      <c r="I53" s="410"/>
      <c r="J53" s="410"/>
      <c r="K53" s="287"/>
    </row>
    <row r="54" spans="2:11" ht="12.75" customHeight="1">
      <c r="B54" s="286"/>
      <c r="C54" s="289"/>
      <c r="D54" s="289"/>
      <c r="E54" s="289"/>
      <c r="F54" s="289"/>
      <c r="G54" s="289"/>
      <c r="H54" s="289"/>
      <c r="I54" s="289"/>
      <c r="J54" s="289"/>
      <c r="K54" s="287"/>
    </row>
    <row r="55" spans="2:11" ht="15" customHeight="1">
      <c r="B55" s="286"/>
      <c r="C55" s="410" t="s">
        <v>792</v>
      </c>
      <c r="D55" s="410"/>
      <c r="E55" s="410"/>
      <c r="F55" s="410"/>
      <c r="G55" s="410"/>
      <c r="H55" s="410"/>
      <c r="I55" s="410"/>
      <c r="J55" s="410"/>
      <c r="K55" s="287"/>
    </row>
    <row r="56" spans="2:11" ht="15" customHeight="1">
      <c r="B56" s="286"/>
      <c r="C56" s="291"/>
      <c r="D56" s="410" t="s">
        <v>793</v>
      </c>
      <c r="E56" s="410"/>
      <c r="F56" s="410"/>
      <c r="G56" s="410"/>
      <c r="H56" s="410"/>
      <c r="I56" s="410"/>
      <c r="J56" s="410"/>
      <c r="K56" s="287"/>
    </row>
    <row r="57" spans="2:11" ht="15" customHeight="1">
      <c r="B57" s="286"/>
      <c r="C57" s="291"/>
      <c r="D57" s="410" t="s">
        <v>794</v>
      </c>
      <c r="E57" s="410"/>
      <c r="F57" s="410"/>
      <c r="G57" s="410"/>
      <c r="H57" s="410"/>
      <c r="I57" s="410"/>
      <c r="J57" s="410"/>
      <c r="K57" s="287"/>
    </row>
    <row r="58" spans="2:11" ht="15" customHeight="1">
      <c r="B58" s="286"/>
      <c r="C58" s="291"/>
      <c r="D58" s="410" t="s">
        <v>795</v>
      </c>
      <c r="E58" s="410"/>
      <c r="F58" s="410"/>
      <c r="G58" s="410"/>
      <c r="H58" s="410"/>
      <c r="I58" s="410"/>
      <c r="J58" s="410"/>
      <c r="K58" s="287"/>
    </row>
    <row r="59" spans="2:11" ht="15" customHeight="1">
      <c r="B59" s="286"/>
      <c r="C59" s="291"/>
      <c r="D59" s="410" t="s">
        <v>796</v>
      </c>
      <c r="E59" s="410"/>
      <c r="F59" s="410"/>
      <c r="G59" s="410"/>
      <c r="H59" s="410"/>
      <c r="I59" s="410"/>
      <c r="J59" s="410"/>
      <c r="K59" s="287"/>
    </row>
    <row r="60" spans="2:11" ht="15" customHeight="1">
      <c r="B60" s="286"/>
      <c r="C60" s="291"/>
      <c r="D60" s="409" t="s">
        <v>797</v>
      </c>
      <c r="E60" s="409"/>
      <c r="F60" s="409"/>
      <c r="G60" s="409"/>
      <c r="H60" s="409"/>
      <c r="I60" s="409"/>
      <c r="J60" s="409"/>
      <c r="K60" s="287"/>
    </row>
    <row r="61" spans="2:11" ht="15" customHeight="1">
      <c r="B61" s="286"/>
      <c r="C61" s="291"/>
      <c r="D61" s="410" t="s">
        <v>798</v>
      </c>
      <c r="E61" s="410"/>
      <c r="F61" s="410"/>
      <c r="G61" s="410"/>
      <c r="H61" s="410"/>
      <c r="I61" s="410"/>
      <c r="J61" s="410"/>
      <c r="K61" s="287"/>
    </row>
    <row r="62" spans="2:11" ht="12.75" customHeight="1">
      <c r="B62" s="286"/>
      <c r="C62" s="291"/>
      <c r="D62" s="291"/>
      <c r="E62" s="294"/>
      <c r="F62" s="291"/>
      <c r="G62" s="291"/>
      <c r="H62" s="291"/>
      <c r="I62" s="291"/>
      <c r="J62" s="291"/>
      <c r="K62" s="287"/>
    </row>
    <row r="63" spans="2:11" ht="15" customHeight="1">
      <c r="B63" s="286"/>
      <c r="C63" s="291"/>
      <c r="D63" s="410" t="s">
        <v>799</v>
      </c>
      <c r="E63" s="410"/>
      <c r="F63" s="410"/>
      <c r="G63" s="410"/>
      <c r="H63" s="410"/>
      <c r="I63" s="410"/>
      <c r="J63" s="410"/>
      <c r="K63" s="287"/>
    </row>
    <row r="64" spans="2:11" ht="15" customHeight="1">
      <c r="B64" s="286"/>
      <c r="C64" s="291"/>
      <c r="D64" s="409" t="s">
        <v>800</v>
      </c>
      <c r="E64" s="409"/>
      <c r="F64" s="409"/>
      <c r="G64" s="409"/>
      <c r="H64" s="409"/>
      <c r="I64" s="409"/>
      <c r="J64" s="409"/>
      <c r="K64" s="287"/>
    </row>
    <row r="65" spans="2:11" ht="15" customHeight="1">
      <c r="B65" s="286"/>
      <c r="C65" s="291"/>
      <c r="D65" s="410" t="s">
        <v>801</v>
      </c>
      <c r="E65" s="410"/>
      <c r="F65" s="410"/>
      <c r="G65" s="410"/>
      <c r="H65" s="410"/>
      <c r="I65" s="410"/>
      <c r="J65" s="410"/>
      <c r="K65" s="287"/>
    </row>
    <row r="66" spans="2:11" ht="15" customHeight="1">
      <c r="B66" s="286"/>
      <c r="C66" s="291"/>
      <c r="D66" s="410" t="s">
        <v>802</v>
      </c>
      <c r="E66" s="410"/>
      <c r="F66" s="410"/>
      <c r="G66" s="410"/>
      <c r="H66" s="410"/>
      <c r="I66" s="410"/>
      <c r="J66" s="410"/>
      <c r="K66" s="287"/>
    </row>
    <row r="67" spans="2:11" ht="15" customHeight="1">
      <c r="B67" s="286"/>
      <c r="C67" s="291"/>
      <c r="D67" s="410" t="s">
        <v>803</v>
      </c>
      <c r="E67" s="410"/>
      <c r="F67" s="410"/>
      <c r="G67" s="410"/>
      <c r="H67" s="410"/>
      <c r="I67" s="410"/>
      <c r="J67" s="410"/>
      <c r="K67" s="287"/>
    </row>
    <row r="68" spans="2:11" ht="15" customHeight="1">
      <c r="B68" s="286"/>
      <c r="C68" s="291"/>
      <c r="D68" s="410" t="s">
        <v>804</v>
      </c>
      <c r="E68" s="410"/>
      <c r="F68" s="410"/>
      <c r="G68" s="410"/>
      <c r="H68" s="410"/>
      <c r="I68" s="410"/>
      <c r="J68" s="410"/>
      <c r="K68" s="287"/>
    </row>
    <row r="69" spans="2:11" ht="12.75" customHeight="1">
      <c r="B69" s="295"/>
      <c r="C69" s="296"/>
      <c r="D69" s="296"/>
      <c r="E69" s="296"/>
      <c r="F69" s="296"/>
      <c r="G69" s="296"/>
      <c r="H69" s="296"/>
      <c r="I69" s="296"/>
      <c r="J69" s="296"/>
      <c r="K69" s="297"/>
    </row>
    <row r="70" spans="2:11" ht="18.75" customHeight="1">
      <c r="B70" s="298"/>
      <c r="C70" s="298"/>
      <c r="D70" s="298"/>
      <c r="E70" s="298"/>
      <c r="F70" s="298"/>
      <c r="G70" s="298"/>
      <c r="H70" s="298"/>
      <c r="I70" s="298"/>
      <c r="J70" s="298"/>
      <c r="K70" s="299"/>
    </row>
    <row r="71" spans="2:11" ht="18.75" customHeight="1"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spans="2:11" ht="7.5" customHeight="1">
      <c r="B72" s="300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ht="45" customHeight="1">
      <c r="B73" s="303"/>
      <c r="C73" s="408" t="s">
        <v>88</v>
      </c>
      <c r="D73" s="408"/>
      <c r="E73" s="408"/>
      <c r="F73" s="408"/>
      <c r="G73" s="408"/>
      <c r="H73" s="408"/>
      <c r="I73" s="408"/>
      <c r="J73" s="408"/>
      <c r="K73" s="304"/>
    </row>
    <row r="74" spans="2:11" ht="17.25" customHeight="1">
      <c r="B74" s="303"/>
      <c r="C74" s="305" t="s">
        <v>805</v>
      </c>
      <c r="D74" s="305"/>
      <c r="E74" s="305"/>
      <c r="F74" s="305" t="s">
        <v>806</v>
      </c>
      <c r="G74" s="306"/>
      <c r="H74" s="305" t="s">
        <v>121</v>
      </c>
      <c r="I74" s="305" t="s">
        <v>58</v>
      </c>
      <c r="J74" s="305" t="s">
        <v>807</v>
      </c>
      <c r="K74" s="304"/>
    </row>
    <row r="75" spans="2:11" ht="17.25" customHeight="1">
      <c r="B75" s="303"/>
      <c r="C75" s="307" t="s">
        <v>808</v>
      </c>
      <c r="D75" s="307"/>
      <c r="E75" s="307"/>
      <c r="F75" s="308" t="s">
        <v>809</v>
      </c>
      <c r="G75" s="309"/>
      <c r="H75" s="307"/>
      <c r="I75" s="307"/>
      <c r="J75" s="307" t="s">
        <v>810</v>
      </c>
      <c r="K75" s="304"/>
    </row>
    <row r="76" spans="2:11" ht="5.25" customHeight="1">
      <c r="B76" s="303"/>
      <c r="C76" s="310"/>
      <c r="D76" s="310"/>
      <c r="E76" s="310"/>
      <c r="F76" s="310"/>
      <c r="G76" s="311"/>
      <c r="H76" s="310"/>
      <c r="I76" s="310"/>
      <c r="J76" s="310"/>
      <c r="K76" s="304"/>
    </row>
    <row r="77" spans="2:11" ht="15" customHeight="1">
      <c r="B77" s="303"/>
      <c r="C77" s="293" t="s">
        <v>54</v>
      </c>
      <c r="D77" s="310"/>
      <c r="E77" s="310"/>
      <c r="F77" s="312" t="s">
        <v>811</v>
      </c>
      <c r="G77" s="311"/>
      <c r="H77" s="293" t="s">
        <v>812</v>
      </c>
      <c r="I77" s="293" t="s">
        <v>813</v>
      </c>
      <c r="J77" s="293">
        <v>20</v>
      </c>
      <c r="K77" s="304"/>
    </row>
    <row r="78" spans="2:11" ht="15" customHeight="1">
      <c r="B78" s="303"/>
      <c r="C78" s="293" t="s">
        <v>814</v>
      </c>
      <c r="D78" s="293"/>
      <c r="E78" s="293"/>
      <c r="F78" s="312" t="s">
        <v>811</v>
      </c>
      <c r="G78" s="311"/>
      <c r="H78" s="293" t="s">
        <v>815</v>
      </c>
      <c r="I78" s="293" t="s">
        <v>813</v>
      </c>
      <c r="J78" s="293">
        <v>120</v>
      </c>
      <c r="K78" s="304"/>
    </row>
    <row r="79" spans="2:11" ht="15" customHeight="1">
      <c r="B79" s="313"/>
      <c r="C79" s="293" t="s">
        <v>816</v>
      </c>
      <c r="D79" s="293"/>
      <c r="E79" s="293"/>
      <c r="F79" s="312" t="s">
        <v>817</v>
      </c>
      <c r="G79" s="311"/>
      <c r="H79" s="293" t="s">
        <v>818</v>
      </c>
      <c r="I79" s="293" t="s">
        <v>813</v>
      </c>
      <c r="J79" s="293">
        <v>50</v>
      </c>
      <c r="K79" s="304"/>
    </row>
    <row r="80" spans="2:11" ht="15" customHeight="1">
      <c r="B80" s="313"/>
      <c r="C80" s="293" t="s">
        <v>819</v>
      </c>
      <c r="D80" s="293"/>
      <c r="E80" s="293"/>
      <c r="F80" s="312" t="s">
        <v>811</v>
      </c>
      <c r="G80" s="311"/>
      <c r="H80" s="293" t="s">
        <v>820</v>
      </c>
      <c r="I80" s="293" t="s">
        <v>821</v>
      </c>
      <c r="J80" s="293"/>
      <c r="K80" s="304"/>
    </row>
    <row r="81" spans="2:11" ht="15" customHeight="1">
      <c r="B81" s="313"/>
      <c r="C81" s="314" t="s">
        <v>822</v>
      </c>
      <c r="D81" s="314"/>
      <c r="E81" s="314"/>
      <c r="F81" s="315" t="s">
        <v>817</v>
      </c>
      <c r="G81" s="314"/>
      <c r="H81" s="314" t="s">
        <v>823</v>
      </c>
      <c r="I81" s="314" t="s">
        <v>813</v>
      </c>
      <c r="J81" s="314">
        <v>15</v>
      </c>
      <c r="K81" s="304"/>
    </row>
    <row r="82" spans="2:11" ht="15" customHeight="1">
      <c r="B82" s="313"/>
      <c r="C82" s="314" t="s">
        <v>824</v>
      </c>
      <c r="D82" s="314"/>
      <c r="E82" s="314"/>
      <c r="F82" s="315" t="s">
        <v>817</v>
      </c>
      <c r="G82" s="314"/>
      <c r="H82" s="314" t="s">
        <v>825</v>
      </c>
      <c r="I82" s="314" t="s">
        <v>813</v>
      </c>
      <c r="J82" s="314">
        <v>15</v>
      </c>
      <c r="K82" s="304"/>
    </row>
    <row r="83" spans="2:11" ht="15" customHeight="1">
      <c r="B83" s="313"/>
      <c r="C83" s="314" t="s">
        <v>826</v>
      </c>
      <c r="D83" s="314"/>
      <c r="E83" s="314"/>
      <c r="F83" s="315" t="s">
        <v>817</v>
      </c>
      <c r="G83" s="314"/>
      <c r="H83" s="314" t="s">
        <v>827</v>
      </c>
      <c r="I83" s="314" t="s">
        <v>813</v>
      </c>
      <c r="J83" s="314">
        <v>20</v>
      </c>
      <c r="K83" s="304"/>
    </row>
    <row r="84" spans="2:11" ht="15" customHeight="1">
      <c r="B84" s="313"/>
      <c r="C84" s="314" t="s">
        <v>828</v>
      </c>
      <c r="D84" s="314"/>
      <c r="E84" s="314"/>
      <c r="F84" s="315" t="s">
        <v>817</v>
      </c>
      <c r="G84" s="314"/>
      <c r="H84" s="314" t="s">
        <v>829</v>
      </c>
      <c r="I84" s="314" t="s">
        <v>813</v>
      </c>
      <c r="J84" s="314">
        <v>20</v>
      </c>
      <c r="K84" s="304"/>
    </row>
    <row r="85" spans="2:11" ht="15" customHeight="1">
      <c r="B85" s="313"/>
      <c r="C85" s="293" t="s">
        <v>830</v>
      </c>
      <c r="D85" s="293"/>
      <c r="E85" s="293"/>
      <c r="F85" s="312" t="s">
        <v>817</v>
      </c>
      <c r="G85" s="311"/>
      <c r="H85" s="293" t="s">
        <v>831</v>
      </c>
      <c r="I85" s="293" t="s">
        <v>813</v>
      </c>
      <c r="J85" s="293">
        <v>50</v>
      </c>
      <c r="K85" s="304"/>
    </row>
    <row r="86" spans="2:11" ht="15" customHeight="1">
      <c r="B86" s="313"/>
      <c r="C86" s="293" t="s">
        <v>832</v>
      </c>
      <c r="D86" s="293"/>
      <c r="E86" s="293"/>
      <c r="F86" s="312" t="s">
        <v>817</v>
      </c>
      <c r="G86" s="311"/>
      <c r="H86" s="293" t="s">
        <v>833</v>
      </c>
      <c r="I86" s="293" t="s">
        <v>813</v>
      </c>
      <c r="J86" s="293">
        <v>20</v>
      </c>
      <c r="K86" s="304"/>
    </row>
    <row r="87" spans="2:11" ht="15" customHeight="1">
      <c r="B87" s="313"/>
      <c r="C87" s="293" t="s">
        <v>834</v>
      </c>
      <c r="D87" s="293"/>
      <c r="E87" s="293"/>
      <c r="F87" s="312" t="s">
        <v>817</v>
      </c>
      <c r="G87" s="311"/>
      <c r="H87" s="293" t="s">
        <v>835</v>
      </c>
      <c r="I87" s="293" t="s">
        <v>813</v>
      </c>
      <c r="J87" s="293">
        <v>20</v>
      </c>
      <c r="K87" s="304"/>
    </row>
    <row r="88" spans="2:11" ht="15" customHeight="1">
      <c r="B88" s="313"/>
      <c r="C88" s="293" t="s">
        <v>836</v>
      </c>
      <c r="D88" s="293"/>
      <c r="E88" s="293"/>
      <c r="F88" s="312" t="s">
        <v>817</v>
      </c>
      <c r="G88" s="311"/>
      <c r="H88" s="293" t="s">
        <v>837</v>
      </c>
      <c r="I88" s="293" t="s">
        <v>813</v>
      </c>
      <c r="J88" s="293">
        <v>50</v>
      </c>
      <c r="K88" s="304"/>
    </row>
    <row r="89" spans="2:11" ht="15" customHeight="1">
      <c r="B89" s="313"/>
      <c r="C89" s="293" t="s">
        <v>838</v>
      </c>
      <c r="D89" s="293"/>
      <c r="E89" s="293"/>
      <c r="F89" s="312" t="s">
        <v>817</v>
      </c>
      <c r="G89" s="311"/>
      <c r="H89" s="293" t="s">
        <v>838</v>
      </c>
      <c r="I89" s="293" t="s">
        <v>813</v>
      </c>
      <c r="J89" s="293">
        <v>50</v>
      </c>
      <c r="K89" s="304"/>
    </row>
    <row r="90" spans="2:11" ht="15" customHeight="1">
      <c r="B90" s="313"/>
      <c r="C90" s="293" t="s">
        <v>126</v>
      </c>
      <c r="D90" s="293"/>
      <c r="E90" s="293"/>
      <c r="F90" s="312" t="s">
        <v>817</v>
      </c>
      <c r="G90" s="311"/>
      <c r="H90" s="293" t="s">
        <v>839</v>
      </c>
      <c r="I90" s="293" t="s">
        <v>813</v>
      </c>
      <c r="J90" s="293">
        <v>255</v>
      </c>
      <c r="K90" s="304"/>
    </row>
    <row r="91" spans="2:11" ht="15" customHeight="1">
      <c r="B91" s="313"/>
      <c r="C91" s="293" t="s">
        <v>840</v>
      </c>
      <c r="D91" s="293"/>
      <c r="E91" s="293"/>
      <c r="F91" s="312" t="s">
        <v>811</v>
      </c>
      <c r="G91" s="311"/>
      <c r="H91" s="293" t="s">
        <v>841</v>
      </c>
      <c r="I91" s="293" t="s">
        <v>842</v>
      </c>
      <c r="J91" s="293"/>
      <c r="K91" s="304"/>
    </row>
    <row r="92" spans="2:11" ht="15" customHeight="1">
      <c r="B92" s="313"/>
      <c r="C92" s="293" t="s">
        <v>843</v>
      </c>
      <c r="D92" s="293"/>
      <c r="E92" s="293"/>
      <c r="F92" s="312" t="s">
        <v>811</v>
      </c>
      <c r="G92" s="311"/>
      <c r="H92" s="293" t="s">
        <v>844</v>
      </c>
      <c r="I92" s="293" t="s">
        <v>845</v>
      </c>
      <c r="J92" s="293"/>
      <c r="K92" s="304"/>
    </row>
    <row r="93" spans="2:11" ht="15" customHeight="1">
      <c r="B93" s="313"/>
      <c r="C93" s="293" t="s">
        <v>846</v>
      </c>
      <c r="D93" s="293"/>
      <c r="E93" s="293"/>
      <c r="F93" s="312" t="s">
        <v>811</v>
      </c>
      <c r="G93" s="311"/>
      <c r="H93" s="293" t="s">
        <v>846</v>
      </c>
      <c r="I93" s="293" t="s">
        <v>845</v>
      </c>
      <c r="J93" s="293"/>
      <c r="K93" s="304"/>
    </row>
    <row r="94" spans="2:11" ht="15" customHeight="1">
      <c r="B94" s="313"/>
      <c r="C94" s="293" t="s">
        <v>39</v>
      </c>
      <c r="D94" s="293"/>
      <c r="E94" s="293"/>
      <c r="F94" s="312" t="s">
        <v>811</v>
      </c>
      <c r="G94" s="311"/>
      <c r="H94" s="293" t="s">
        <v>847</v>
      </c>
      <c r="I94" s="293" t="s">
        <v>845</v>
      </c>
      <c r="J94" s="293"/>
      <c r="K94" s="304"/>
    </row>
    <row r="95" spans="2:11" ht="15" customHeight="1">
      <c r="B95" s="313"/>
      <c r="C95" s="293" t="s">
        <v>49</v>
      </c>
      <c r="D95" s="293"/>
      <c r="E95" s="293"/>
      <c r="F95" s="312" t="s">
        <v>811</v>
      </c>
      <c r="G95" s="311"/>
      <c r="H95" s="293" t="s">
        <v>848</v>
      </c>
      <c r="I95" s="293" t="s">
        <v>845</v>
      </c>
      <c r="J95" s="293"/>
      <c r="K95" s="304"/>
    </row>
    <row r="96" spans="2:11" ht="15" customHeight="1">
      <c r="B96" s="316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2:11" ht="18.75" customHeight="1">
      <c r="B97" s="319"/>
      <c r="C97" s="320"/>
      <c r="D97" s="320"/>
      <c r="E97" s="320"/>
      <c r="F97" s="320"/>
      <c r="G97" s="320"/>
      <c r="H97" s="320"/>
      <c r="I97" s="320"/>
      <c r="J97" s="320"/>
      <c r="K97" s="319"/>
    </row>
    <row r="98" spans="2:11" ht="18.75" customHeight="1">
      <c r="B98" s="299"/>
      <c r="C98" s="299"/>
      <c r="D98" s="299"/>
      <c r="E98" s="299"/>
      <c r="F98" s="299"/>
      <c r="G98" s="299"/>
      <c r="H98" s="299"/>
      <c r="I98" s="299"/>
      <c r="J98" s="299"/>
      <c r="K98" s="299"/>
    </row>
    <row r="99" spans="2:11" ht="7.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2"/>
    </row>
    <row r="100" spans="2:11" ht="45" customHeight="1">
      <c r="B100" s="303"/>
      <c r="C100" s="408" t="s">
        <v>849</v>
      </c>
      <c r="D100" s="408"/>
      <c r="E100" s="408"/>
      <c r="F100" s="408"/>
      <c r="G100" s="408"/>
      <c r="H100" s="408"/>
      <c r="I100" s="408"/>
      <c r="J100" s="408"/>
      <c r="K100" s="304"/>
    </row>
    <row r="101" spans="2:11" ht="17.25" customHeight="1">
      <c r="B101" s="303"/>
      <c r="C101" s="305" t="s">
        <v>805</v>
      </c>
      <c r="D101" s="305"/>
      <c r="E101" s="305"/>
      <c r="F101" s="305" t="s">
        <v>806</v>
      </c>
      <c r="G101" s="306"/>
      <c r="H101" s="305" t="s">
        <v>121</v>
      </c>
      <c r="I101" s="305" t="s">
        <v>58</v>
      </c>
      <c r="J101" s="305" t="s">
        <v>807</v>
      </c>
      <c r="K101" s="304"/>
    </row>
    <row r="102" spans="2:11" ht="17.25" customHeight="1">
      <c r="B102" s="303"/>
      <c r="C102" s="307" t="s">
        <v>808</v>
      </c>
      <c r="D102" s="307"/>
      <c r="E102" s="307"/>
      <c r="F102" s="308" t="s">
        <v>809</v>
      </c>
      <c r="G102" s="309"/>
      <c r="H102" s="307"/>
      <c r="I102" s="307"/>
      <c r="J102" s="307" t="s">
        <v>810</v>
      </c>
      <c r="K102" s="304"/>
    </row>
    <row r="103" spans="2:11" ht="5.25" customHeight="1">
      <c r="B103" s="303"/>
      <c r="C103" s="305"/>
      <c r="D103" s="305"/>
      <c r="E103" s="305"/>
      <c r="F103" s="305"/>
      <c r="G103" s="321"/>
      <c r="H103" s="305"/>
      <c r="I103" s="305"/>
      <c r="J103" s="305"/>
      <c r="K103" s="304"/>
    </row>
    <row r="104" spans="2:11" ht="15" customHeight="1">
      <c r="B104" s="303"/>
      <c r="C104" s="293" t="s">
        <v>54</v>
      </c>
      <c r="D104" s="310"/>
      <c r="E104" s="310"/>
      <c r="F104" s="312" t="s">
        <v>811</v>
      </c>
      <c r="G104" s="321"/>
      <c r="H104" s="293" t="s">
        <v>850</v>
      </c>
      <c r="I104" s="293" t="s">
        <v>813</v>
      </c>
      <c r="J104" s="293">
        <v>20</v>
      </c>
      <c r="K104" s="304"/>
    </row>
    <row r="105" spans="2:11" ht="15" customHeight="1">
      <c r="B105" s="303"/>
      <c r="C105" s="293" t="s">
        <v>814</v>
      </c>
      <c r="D105" s="293"/>
      <c r="E105" s="293"/>
      <c r="F105" s="312" t="s">
        <v>811</v>
      </c>
      <c r="G105" s="293"/>
      <c r="H105" s="293" t="s">
        <v>850</v>
      </c>
      <c r="I105" s="293" t="s">
        <v>813</v>
      </c>
      <c r="J105" s="293">
        <v>120</v>
      </c>
      <c r="K105" s="304"/>
    </row>
    <row r="106" spans="2:11" ht="15" customHeight="1">
      <c r="B106" s="313"/>
      <c r="C106" s="293" t="s">
        <v>816</v>
      </c>
      <c r="D106" s="293"/>
      <c r="E106" s="293"/>
      <c r="F106" s="312" t="s">
        <v>817</v>
      </c>
      <c r="G106" s="293"/>
      <c r="H106" s="293" t="s">
        <v>850</v>
      </c>
      <c r="I106" s="293" t="s">
        <v>813</v>
      </c>
      <c r="J106" s="293">
        <v>50</v>
      </c>
      <c r="K106" s="304"/>
    </row>
    <row r="107" spans="2:11" ht="15" customHeight="1">
      <c r="B107" s="313"/>
      <c r="C107" s="293" t="s">
        <v>819</v>
      </c>
      <c r="D107" s="293"/>
      <c r="E107" s="293"/>
      <c r="F107" s="312" t="s">
        <v>811</v>
      </c>
      <c r="G107" s="293"/>
      <c r="H107" s="293" t="s">
        <v>850</v>
      </c>
      <c r="I107" s="293" t="s">
        <v>821</v>
      </c>
      <c r="J107" s="293"/>
      <c r="K107" s="304"/>
    </row>
    <row r="108" spans="2:11" ht="15" customHeight="1">
      <c r="B108" s="313"/>
      <c r="C108" s="293" t="s">
        <v>830</v>
      </c>
      <c r="D108" s="293"/>
      <c r="E108" s="293"/>
      <c r="F108" s="312" t="s">
        <v>817</v>
      </c>
      <c r="G108" s="293"/>
      <c r="H108" s="293" t="s">
        <v>850</v>
      </c>
      <c r="I108" s="293" t="s">
        <v>813</v>
      </c>
      <c r="J108" s="293">
        <v>50</v>
      </c>
      <c r="K108" s="304"/>
    </row>
    <row r="109" spans="2:11" ht="15" customHeight="1">
      <c r="B109" s="313"/>
      <c r="C109" s="293" t="s">
        <v>838</v>
      </c>
      <c r="D109" s="293"/>
      <c r="E109" s="293"/>
      <c r="F109" s="312" t="s">
        <v>817</v>
      </c>
      <c r="G109" s="293"/>
      <c r="H109" s="293" t="s">
        <v>850</v>
      </c>
      <c r="I109" s="293" t="s">
        <v>813</v>
      </c>
      <c r="J109" s="293">
        <v>50</v>
      </c>
      <c r="K109" s="304"/>
    </row>
    <row r="110" spans="2:11" ht="15" customHeight="1">
      <c r="B110" s="313"/>
      <c r="C110" s="293" t="s">
        <v>836</v>
      </c>
      <c r="D110" s="293"/>
      <c r="E110" s="293"/>
      <c r="F110" s="312" t="s">
        <v>817</v>
      </c>
      <c r="G110" s="293"/>
      <c r="H110" s="293" t="s">
        <v>850</v>
      </c>
      <c r="I110" s="293" t="s">
        <v>813</v>
      </c>
      <c r="J110" s="293">
        <v>50</v>
      </c>
      <c r="K110" s="304"/>
    </row>
    <row r="111" spans="2:11" ht="15" customHeight="1">
      <c r="B111" s="313"/>
      <c r="C111" s="293" t="s">
        <v>54</v>
      </c>
      <c r="D111" s="293"/>
      <c r="E111" s="293"/>
      <c r="F111" s="312" t="s">
        <v>811</v>
      </c>
      <c r="G111" s="293"/>
      <c r="H111" s="293" t="s">
        <v>851</v>
      </c>
      <c r="I111" s="293" t="s">
        <v>813</v>
      </c>
      <c r="J111" s="293">
        <v>20</v>
      </c>
      <c r="K111" s="304"/>
    </row>
    <row r="112" spans="2:11" ht="15" customHeight="1">
      <c r="B112" s="313"/>
      <c r="C112" s="293" t="s">
        <v>852</v>
      </c>
      <c r="D112" s="293"/>
      <c r="E112" s="293"/>
      <c r="F112" s="312" t="s">
        <v>811</v>
      </c>
      <c r="G112" s="293"/>
      <c r="H112" s="293" t="s">
        <v>853</v>
      </c>
      <c r="I112" s="293" t="s">
        <v>813</v>
      </c>
      <c r="J112" s="293">
        <v>120</v>
      </c>
      <c r="K112" s="304"/>
    </row>
    <row r="113" spans="2:11" ht="15" customHeight="1">
      <c r="B113" s="313"/>
      <c r="C113" s="293" t="s">
        <v>39</v>
      </c>
      <c r="D113" s="293"/>
      <c r="E113" s="293"/>
      <c r="F113" s="312" t="s">
        <v>811</v>
      </c>
      <c r="G113" s="293"/>
      <c r="H113" s="293" t="s">
        <v>854</v>
      </c>
      <c r="I113" s="293" t="s">
        <v>845</v>
      </c>
      <c r="J113" s="293"/>
      <c r="K113" s="304"/>
    </row>
    <row r="114" spans="2:11" ht="15" customHeight="1">
      <c r="B114" s="313"/>
      <c r="C114" s="293" t="s">
        <v>49</v>
      </c>
      <c r="D114" s="293"/>
      <c r="E114" s="293"/>
      <c r="F114" s="312" t="s">
        <v>811</v>
      </c>
      <c r="G114" s="293"/>
      <c r="H114" s="293" t="s">
        <v>855</v>
      </c>
      <c r="I114" s="293" t="s">
        <v>845</v>
      </c>
      <c r="J114" s="293"/>
      <c r="K114" s="304"/>
    </row>
    <row r="115" spans="2:11" ht="15" customHeight="1">
      <c r="B115" s="313"/>
      <c r="C115" s="293" t="s">
        <v>58</v>
      </c>
      <c r="D115" s="293"/>
      <c r="E115" s="293"/>
      <c r="F115" s="312" t="s">
        <v>811</v>
      </c>
      <c r="G115" s="293"/>
      <c r="H115" s="293" t="s">
        <v>856</v>
      </c>
      <c r="I115" s="293" t="s">
        <v>857</v>
      </c>
      <c r="J115" s="293"/>
      <c r="K115" s="304"/>
    </row>
    <row r="116" spans="2:11" ht="15" customHeight="1">
      <c r="B116" s="316"/>
      <c r="C116" s="322"/>
      <c r="D116" s="322"/>
      <c r="E116" s="322"/>
      <c r="F116" s="322"/>
      <c r="G116" s="322"/>
      <c r="H116" s="322"/>
      <c r="I116" s="322"/>
      <c r="J116" s="322"/>
      <c r="K116" s="318"/>
    </row>
    <row r="117" spans="2:11" ht="18.75" customHeight="1">
      <c r="B117" s="323"/>
      <c r="C117" s="289"/>
      <c r="D117" s="289"/>
      <c r="E117" s="289"/>
      <c r="F117" s="324"/>
      <c r="G117" s="289"/>
      <c r="H117" s="289"/>
      <c r="I117" s="289"/>
      <c r="J117" s="289"/>
      <c r="K117" s="323"/>
    </row>
    <row r="118" spans="2:11" ht="18.75" customHeight="1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</row>
    <row r="119" spans="2:11" ht="7.5" customHeight="1">
      <c r="B119" s="325"/>
      <c r="C119" s="326"/>
      <c r="D119" s="326"/>
      <c r="E119" s="326"/>
      <c r="F119" s="326"/>
      <c r="G119" s="326"/>
      <c r="H119" s="326"/>
      <c r="I119" s="326"/>
      <c r="J119" s="326"/>
      <c r="K119" s="327"/>
    </row>
    <row r="120" spans="2:11" ht="45" customHeight="1">
      <c r="B120" s="328"/>
      <c r="C120" s="407" t="s">
        <v>858</v>
      </c>
      <c r="D120" s="407"/>
      <c r="E120" s="407"/>
      <c r="F120" s="407"/>
      <c r="G120" s="407"/>
      <c r="H120" s="407"/>
      <c r="I120" s="407"/>
      <c r="J120" s="407"/>
      <c r="K120" s="329"/>
    </row>
    <row r="121" spans="2:11" ht="17.25" customHeight="1">
      <c r="B121" s="330"/>
      <c r="C121" s="305" t="s">
        <v>805</v>
      </c>
      <c r="D121" s="305"/>
      <c r="E121" s="305"/>
      <c r="F121" s="305" t="s">
        <v>806</v>
      </c>
      <c r="G121" s="306"/>
      <c r="H121" s="305" t="s">
        <v>121</v>
      </c>
      <c r="I121" s="305" t="s">
        <v>58</v>
      </c>
      <c r="J121" s="305" t="s">
        <v>807</v>
      </c>
      <c r="K121" s="331"/>
    </row>
    <row r="122" spans="2:11" ht="17.25" customHeight="1">
      <c r="B122" s="330"/>
      <c r="C122" s="307" t="s">
        <v>808</v>
      </c>
      <c r="D122" s="307"/>
      <c r="E122" s="307"/>
      <c r="F122" s="308" t="s">
        <v>809</v>
      </c>
      <c r="G122" s="309"/>
      <c r="H122" s="307"/>
      <c r="I122" s="307"/>
      <c r="J122" s="307" t="s">
        <v>810</v>
      </c>
      <c r="K122" s="331"/>
    </row>
    <row r="123" spans="2:11" ht="5.25" customHeight="1">
      <c r="B123" s="332"/>
      <c r="C123" s="310"/>
      <c r="D123" s="310"/>
      <c r="E123" s="310"/>
      <c r="F123" s="310"/>
      <c r="G123" s="293"/>
      <c r="H123" s="310"/>
      <c r="I123" s="310"/>
      <c r="J123" s="310"/>
      <c r="K123" s="333"/>
    </row>
    <row r="124" spans="2:11" ht="15" customHeight="1">
      <c r="B124" s="332"/>
      <c r="C124" s="293" t="s">
        <v>814</v>
      </c>
      <c r="D124" s="310"/>
      <c r="E124" s="310"/>
      <c r="F124" s="312" t="s">
        <v>811</v>
      </c>
      <c r="G124" s="293"/>
      <c r="H124" s="293" t="s">
        <v>850</v>
      </c>
      <c r="I124" s="293" t="s">
        <v>813</v>
      </c>
      <c r="J124" s="293">
        <v>120</v>
      </c>
      <c r="K124" s="334"/>
    </row>
    <row r="125" spans="2:11" ht="15" customHeight="1">
      <c r="B125" s="332"/>
      <c r="C125" s="293" t="s">
        <v>859</v>
      </c>
      <c r="D125" s="293"/>
      <c r="E125" s="293"/>
      <c r="F125" s="312" t="s">
        <v>811</v>
      </c>
      <c r="G125" s="293"/>
      <c r="H125" s="293" t="s">
        <v>860</v>
      </c>
      <c r="I125" s="293" t="s">
        <v>813</v>
      </c>
      <c r="J125" s="293" t="s">
        <v>861</v>
      </c>
      <c r="K125" s="334"/>
    </row>
    <row r="126" spans="2:11" ht="15" customHeight="1">
      <c r="B126" s="332"/>
      <c r="C126" s="293" t="s">
        <v>760</v>
      </c>
      <c r="D126" s="293"/>
      <c r="E126" s="293"/>
      <c r="F126" s="312" t="s">
        <v>811</v>
      </c>
      <c r="G126" s="293"/>
      <c r="H126" s="293" t="s">
        <v>862</v>
      </c>
      <c r="I126" s="293" t="s">
        <v>813</v>
      </c>
      <c r="J126" s="293" t="s">
        <v>861</v>
      </c>
      <c r="K126" s="334"/>
    </row>
    <row r="127" spans="2:11" ht="15" customHeight="1">
      <c r="B127" s="332"/>
      <c r="C127" s="293" t="s">
        <v>822</v>
      </c>
      <c r="D127" s="293"/>
      <c r="E127" s="293"/>
      <c r="F127" s="312" t="s">
        <v>817</v>
      </c>
      <c r="G127" s="293"/>
      <c r="H127" s="293" t="s">
        <v>823</v>
      </c>
      <c r="I127" s="293" t="s">
        <v>813</v>
      </c>
      <c r="J127" s="293">
        <v>15</v>
      </c>
      <c r="K127" s="334"/>
    </row>
    <row r="128" spans="2:11" ht="15" customHeight="1">
      <c r="B128" s="332"/>
      <c r="C128" s="314" t="s">
        <v>824</v>
      </c>
      <c r="D128" s="314"/>
      <c r="E128" s="314"/>
      <c r="F128" s="315" t="s">
        <v>817</v>
      </c>
      <c r="G128" s="314"/>
      <c r="H128" s="314" t="s">
        <v>825</v>
      </c>
      <c r="I128" s="314" t="s">
        <v>813</v>
      </c>
      <c r="J128" s="314">
        <v>15</v>
      </c>
      <c r="K128" s="334"/>
    </row>
    <row r="129" spans="2:11" ht="15" customHeight="1">
      <c r="B129" s="332"/>
      <c r="C129" s="314" t="s">
        <v>826</v>
      </c>
      <c r="D129" s="314"/>
      <c r="E129" s="314"/>
      <c r="F129" s="315" t="s">
        <v>817</v>
      </c>
      <c r="G129" s="314"/>
      <c r="H129" s="314" t="s">
        <v>827</v>
      </c>
      <c r="I129" s="314" t="s">
        <v>813</v>
      </c>
      <c r="J129" s="314">
        <v>20</v>
      </c>
      <c r="K129" s="334"/>
    </row>
    <row r="130" spans="2:11" ht="15" customHeight="1">
      <c r="B130" s="332"/>
      <c r="C130" s="314" t="s">
        <v>828</v>
      </c>
      <c r="D130" s="314"/>
      <c r="E130" s="314"/>
      <c r="F130" s="315" t="s">
        <v>817</v>
      </c>
      <c r="G130" s="314"/>
      <c r="H130" s="314" t="s">
        <v>829</v>
      </c>
      <c r="I130" s="314" t="s">
        <v>813</v>
      </c>
      <c r="J130" s="314">
        <v>20</v>
      </c>
      <c r="K130" s="334"/>
    </row>
    <row r="131" spans="2:11" ht="15" customHeight="1">
      <c r="B131" s="332"/>
      <c r="C131" s="293" t="s">
        <v>816</v>
      </c>
      <c r="D131" s="293"/>
      <c r="E131" s="293"/>
      <c r="F131" s="312" t="s">
        <v>817</v>
      </c>
      <c r="G131" s="293"/>
      <c r="H131" s="293" t="s">
        <v>850</v>
      </c>
      <c r="I131" s="293" t="s">
        <v>813</v>
      </c>
      <c r="J131" s="293">
        <v>50</v>
      </c>
      <c r="K131" s="334"/>
    </row>
    <row r="132" spans="2:11" ht="15" customHeight="1">
      <c r="B132" s="332"/>
      <c r="C132" s="293" t="s">
        <v>830</v>
      </c>
      <c r="D132" s="293"/>
      <c r="E132" s="293"/>
      <c r="F132" s="312" t="s">
        <v>817</v>
      </c>
      <c r="G132" s="293"/>
      <c r="H132" s="293" t="s">
        <v>850</v>
      </c>
      <c r="I132" s="293" t="s">
        <v>813</v>
      </c>
      <c r="J132" s="293">
        <v>50</v>
      </c>
      <c r="K132" s="334"/>
    </row>
    <row r="133" spans="2:11" ht="15" customHeight="1">
      <c r="B133" s="332"/>
      <c r="C133" s="293" t="s">
        <v>836</v>
      </c>
      <c r="D133" s="293"/>
      <c r="E133" s="293"/>
      <c r="F133" s="312" t="s">
        <v>817</v>
      </c>
      <c r="G133" s="293"/>
      <c r="H133" s="293" t="s">
        <v>850</v>
      </c>
      <c r="I133" s="293" t="s">
        <v>813</v>
      </c>
      <c r="J133" s="293">
        <v>50</v>
      </c>
      <c r="K133" s="334"/>
    </row>
    <row r="134" spans="2:11" ht="15" customHeight="1">
      <c r="B134" s="332"/>
      <c r="C134" s="293" t="s">
        <v>838</v>
      </c>
      <c r="D134" s="293"/>
      <c r="E134" s="293"/>
      <c r="F134" s="312" t="s">
        <v>817</v>
      </c>
      <c r="G134" s="293"/>
      <c r="H134" s="293" t="s">
        <v>850</v>
      </c>
      <c r="I134" s="293" t="s">
        <v>813</v>
      </c>
      <c r="J134" s="293">
        <v>50</v>
      </c>
      <c r="K134" s="334"/>
    </row>
    <row r="135" spans="2:11" ht="15" customHeight="1">
      <c r="B135" s="332"/>
      <c r="C135" s="293" t="s">
        <v>126</v>
      </c>
      <c r="D135" s="293"/>
      <c r="E135" s="293"/>
      <c r="F135" s="312" t="s">
        <v>817</v>
      </c>
      <c r="G135" s="293"/>
      <c r="H135" s="293" t="s">
        <v>863</v>
      </c>
      <c r="I135" s="293" t="s">
        <v>813</v>
      </c>
      <c r="J135" s="293">
        <v>255</v>
      </c>
      <c r="K135" s="334"/>
    </row>
    <row r="136" spans="2:11" ht="15" customHeight="1">
      <c r="B136" s="332"/>
      <c r="C136" s="293" t="s">
        <v>840</v>
      </c>
      <c r="D136" s="293"/>
      <c r="E136" s="293"/>
      <c r="F136" s="312" t="s">
        <v>811</v>
      </c>
      <c r="G136" s="293"/>
      <c r="H136" s="293" t="s">
        <v>864</v>
      </c>
      <c r="I136" s="293" t="s">
        <v>842</v>
      </c>
      <c r="J136" s="293"/>
      <c r="K136" s="334"/>
    </row>
    <row r="137" spans="2:11" ht="15" customHeight="1">
      <c r="B137" s="332"/>
      <c r="C137" s="293" t="s">
        <v>843</v>
      </c>
      <c r="D137" s="293"/>
      <c r="E137" s="293"/>
      <c r="F137" s="312" t="s">
        <v>811</v>
      </c>
      <c r="G137" s="293"/>
      <c r="H137" s="293" t="s">
        <v>865</v>
      </c>
      <c r="I137" s="293" t="s">
        <v>845</v>
      </c>
      <c r="J137" s="293"/>
      <c r="K137" s="334"/>
    </row>
    <row r="138" spans="2:11" ht="15" customHeight="1">
      <c r="B138" s="332"/>
      <c r="C138" s="293" t="s">
        <v>846</v>
      </c>
      <c r="D138" s="293"/>
      <c r="E138" s="293"/>
      <c r="F138" s="312" t="s">
        <v>811</v>
      </c>
      <c r="G138" s="293"/>
      <c r="H138" s="293" t="s">
        <v>846</v>
      </c>
      <c r="I138" s="293" t="s">
        <v>845</v>
      </c>
      <c r="J138" s="293"/>
      <c r="K138" s="334"/>
    </row>
    <row r="139" spans="2:11" ht="15" customHeight="1">
      <c r="B139" s="332"/>
      <c r="C139" s="293" t="s">
        <v>39</v>
      </c>
      <c r="D139" s="293"/>
      <c r="E139" s="293"/>
      <c r="F139" s="312" t="s">
        <v>811</v>
      </c>
      <c r="G139" s="293"/>
      <c r="H139" s="293" t="s">
        <v>866</v>
      </c>
      <c r="I139" s="293" t="s">
        <v>845</v>
      </c>
      <c r="J139" s="293"/>
      <c r="K139" s="334"/>
    </row>
    <row r="140" spans="2:11" ht="15" customHeight="1">
      <c r="B140" s="332"/>
      <c r="C140" s="293" t="s">
        <v>867</v>
      </c>
      <c r="D140" s="293"/>
      <c r="E140" s="293"/>
      <c r="F140" s="312" t="s">
        <v>811</v>
      </c>
      <c r="G140" s="293"/>
      <c r="H140" s="293" t="s">
        <v>868</v>
      </c>
      <c r="I140" s="293" t="s">
        <v>845</v>
      </c>
      <c r="J140" s="293"/>
      <c r="K140" s="334"/>
    </row>
    <row r="141" spans="2:11" ht="15" customHeight="1">
      <c r="B141" s="335"/>
      <c r="C141" s="336"/>
      <c r="D141" s="336"/>
      <c r="E141" s="336"/>
      <c r="F141" s="336"/>
      <c r="G141" s="336"/>
      <c r="H141" s="336"/>
      <c r="I141" s="336"/>
      <c r="J141" s="336"/>
      <c r="K141" s="337"/>
    </row>
    <row r="142" spans="2:11" ht="18.75" customHeight="1">
      <c r="B142" s="289"/>
      <c r="C142" s="289"/>
      <c r="D142" s="289"/>
      <c r="E142" s="289"/>
      <c r="F142" s="324"/>
      <c r="G142" s="289"/>
      <c r="H142" s="289"/>
      <c r="I142" s="289"/>
      <c r="J142" s="289"/>
      <c r="K142" s="289"/>
    </row>
    <row r="143" spans="2:11" ht="18.75" customHeight="1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</row>
    <row r="144" spans="2:11" ht="7.5" customHeight="1">
      <c r="B144" s="300"/>
      <c r="C144" s="301"/>
      <c r="D144" s="301"/>
      <c r="E144" s="301"/>
      <c r="F144" s="301"/>
      <c r="G144" s="301"/>
      <c r="H144" s="301"/>
      <c r="I144" s="301"/>
      <c r="J144" s="301"/>
      <c r="K144" s="302"/>
    </row>
    <row r="145" spans="2:11" ht="45" customHeight="1">
      <c r="B145" s="303"/>
      <c r="C145" s="408" t="s">
        <v>869</v>
      </c>
      <c r="D145" s="408"/>
      <c r="E145" s="408"/>
      <c r="F145" s="408"/>
      <c r="G145" s="408"/>
      <c r="H145" s="408"/>
      <c r="I145" s="408"/>
      <c r="J145" s="408"/>
      <c r="K145" s="304"/>
    </row>
    <row r="146" spans="2:11" ht="17.25" customHeight="1">
      <c r="B146" s="303"/>
      <c r="C146" s="305" t="s">
        <v>805</v>
      </c>
      <c r="D146" s="305"/>
      <c r="E146" s="305"/>
      <c r="F146" s="305" t="s">
        <v>806</v>
      </c>
      <c r="G146" s="306"/>
      <c r="H146" s="305" t="s">
        <v>121</v>
      </c>
      <c r="I146" s="305" t="s">
        <v>58</v>
      </c>
      <c r="J146" s="305" t="s">
        <v>807</v>
      </c>
      <c r="K146" s="304"/>
    </row>
    <row r="147" spans="2:11" ht="17.25" customHeight="1">
      <c r="B147" s="303"/>
      <c r="C147" s="307" t="s">
        <v>808</v>
      </c>
      <c r="D147" s="307"/>
      <c r="E147" s="307"/>
      <c r="F147" s="308" t="s">
        <v>809</v>
      </c>
      <c r="G147" s="309"/>
      <c r="H147" s="307"/>
      <c r="I147" s="307"/>
      <c r="J147" s="307" t="s">
        <v>810</v>
      </c>
      <c r="K147" s="304"/>
    </row>
    <row r="148" spans="2:11" ht="5.25" customHeight="1">
      <c r="B148" s="313"/>
      <c r="C148" s="310"/>
      <c r="D148" s="310"/>
      <c r="E148" s="310"/>
      <c r="F148" s="310"/>
      <c r="G148" s="311"/>
      <c r="H148" s="310"/>
      <c r="I148" s="310"/>
      <c r="J148" s="310"/>
      <c r="K148" s="334"/>
    </row>
    <row r="149" spans="2:11" ht="15" customHeight="1">
      <c r="B149" s="313"/>
      <c r="C149" s="338" t="s">
        <v>814</v>
      </c>
      <c r="D149" s="293"/>
      <c r="E149" s="293"/>
      <c r="F149" s="339" t="s">
        <v>811</v>
      </c>
      <c r="G149" s="293"/>
      <c r="H149" s="338" t="s">
        <v>850</v>
      </c>
      <c r="I149" s="338" t="s">
        <v>813</v>
      </c>
      <c r="J149" s="338">
        <v>120</v>
      </c>
      <c r="K149" s="334"/>
    </row>
    <row r="150" spans="2:11" ht="15" customHeight="1">
      <c r="B150" s="313"/>
      <c r="C150" s="338" t="s">
        <v>859</v>
      </c>
      <c r="D150" s="293"/>
      <c r="E150" s="293"/>
      <c r="F150" s="339" t="s">
        <v>811</v>
      </c>
      <c r="G150" s="293"/>
      <c r="H150" s="338" t="s">
        <v>870</v>
      </c>
      <c r="I150" s="338" t="s">
        <v>813</v>
      </c>
      <c r="J150" s="338" t="s">
        <v>861</v>
      </c>
      <c r="K150" s="334"/>
    </row>
    <row r="151" spans="2:11" ht="15" customHeight="1">
      <c r="B151" s="313"/>
      <c r="C151" s="338" t="s">
        <v>760</v>
      </c>
      <c r="D151" s="293"/>
      <c r="E151" s="293"/>
      <c r="F151" s="339" t="s">
        <v>811</v>
      </c>
      <c r="G151" s="293"/>
      <c r="H151" s="338" t="s">
        <v>871</v>
      </c>
      <c r="I151" s="338" t="s">
        <v>813</v>
      </c>
      <c r="J151" s="338" t="s">
        <v>861</v>
      </c>
      <c r="K151" s="334"/>
    </row>
    <row r="152" spans="2:11" ht="15" customHeight="1">
      <c r="B152" s="313"/>
      <c r="C152" s="338" t="s">
        <v>816</v>
      </c>
      <c r="D152" s="293"/>
      <c r="E152" s="293"/>
      <c r="F152" s="339" t="s">
        <v>817</v>
      </c>
      <c r="G152" s="293"/>
      <c r="H152" s="338" t="s">
        <v>850</v>
      </c>
      <c r="I152" s="338" t="s">
        <v>813</v>
      </c>
      <c r="J152" s="338">
        <v>50</v>
      </c>
      <c r="K152" s="334"/>
    </row>
    <row r="153" spans="2:11" ht="15" customHeight="1">
      <c r="B153" s="313"/>
      <c r="C153" s="338" t="s">
        <v>819</v>
      </c>
      <c r="D153" s="293"/>
      <c r="E153" s="293"/>
      <c r="F153" s="339" t="s">
        <v>811</v>
      </c>
      <c r="G153" s="293"/>
      <c r="H153" s="338" t="s">
        <v>850</v>
      </c>
      <c r="I153" s="338" t="s">
        <v>821</v>
      </c>
      <c r="J153" s="338"/>
      <c r="K153" s="334"/>
    </row>
    <row r="154" spans="2:11" ht="15" customHeight="1">
      <c r="B154" s="313"/>
      <c r="C154" s="338" t="s">
        <v>830</v>
      </c>
      <c r="D154" s="293"/>
      <c r="E154" s="293"/>
      <c r="F154" s="339" t="s">
        <v>817</v>
      </c>
      <c r="G154" s="293"/>
      <c r="H154" s="338" t="s">
        <v>850</v>
      </c>
      <c r="I154" s="338" t="s">
        <v>813</v>
      </c>
      <c r="J154" s="338">
        <v>50</v>
      </c>
      <c r="K154" s="334"/>
    </row>
    <row r="155" spans="2:11" ht="15" customHeight="1">
      <c r="B155" s="313"/>
      <c r="C155" s="338" t="s">
        <v>838</v>
      </c>
      <c r="D155" s="293"/>
      <c r="E155" s="293"/>
      <c r="F155" s="339" t="s">
        <v>817</v>
      </c>
      <c r="G155" s="293"/>
      <c r="H155" s="338" t="s">
        <v>850</v>
      </c>
      <c r="I155" s="338" t="s">
        <v>813</v>
      </c>
      <c r="J155" s="338">
        <v>50</v>
      </c>
      <c r="K155" s="334"/>
    </row>
    <row r="156" spans="2:11" ht="15" customHeight="1">
      <c r="B156" s="313"/>
      <c r="C156" s="338" t="s">
        <v>836</v>
      </c>
      <c r="D156" s="293"/>
      <c r="E156" s="293"/>
      <c r="F156" s="339" t="s">
        <v>817</v>
      </c>
      <c r="G156" s="293"/>
      <c r="H156" s="338" t="s">
        <v>850</v>
      </c>
      <c r="I156" s="338" t="s">
        <v>813</v>
      </c>
      <c r="J156" s="338">
        <v>50</v>
      </c>
      <c r="K156" s="334"/>
    </row>
    <row r="157" spans="2:11" ht="15" customHeight="1">
      <c r="B157" s="313"/>
      <c r="C157" s="338" t="s">
        <v>91</v>
      </c>
      <c r="D157" s="293"/>
      <c r="E157" s="293"/>
      <c r="F157" s="339" t="s">
        <v>811</v>
      </c>
      <c r="G157" s="293"/>
      <c r="H157" s="338" t="s">
        <v>872</v>
      </c>
      <c r="I157" s="338" t="s">
        <v>813</v>
      </c>
      <c r="J157" s="338" t="s">
        <v>873</v>
      </c>
      <c r="K157" s="334"/>
    </row>
    <row r="158" spans="2:11" ht="15" customHeight="1">
      <c r="B158" s="313"/>
      <c r="C158" s="338" t="s">
        <v>874</v>
      </c>
      <c r="D158" s="293"/>
      <c r="E158" s="293"/>
      <c r="F158" s="339" t="s">
        <v>811</v>
      </c>
      <c r="G158" s="293"/>
      <c r="H158" s="338" t="s">
        <v>875</v>
      </c>
      <c r="I158" s="338" t="s">
        <v>845</v>
      </c>
      <c r="J158" s="338"/>
      <c r="K158" s="334"/>
    </row>
    <row r="159" spans="2:11" ht="15" customHeight="1">
      <c r="B159" s="340"/>
      <c r="C159" s="322"/>
      <c r="D159" s="322"/>
      <c r="E159" s="322"/>
      <c r="F159" s="322"/>
      <c r="G159" s="322"/>
      <c r="H159" s="322"/>
      <c r="I159" s="322"/>
      <c r="J159" s="322"/>
      <c r="K159" s="341"/>
    </row>
    <row r="160" spans="2:11" ht="18.75" customHeight="1">
      <c r="B160" s="289"/>
      <c r="C160" s="293"/>
      <c r="D160" s="293"/>
      <c r="E160" s="293"/>
      <c r="F160" s="312"/>
      <c r="G160" s="293"/>
      <c r="H160" s="293"/>
      <c r="I160" s="293"/>
      <c r="J160" s="293"/>
      <c r="K160" s="289"/>
    </row>
    <row r="161" spans="2:11" ht="18.75" customHeight="1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</row>
    <row r="162" spans="2:11" ht="7.5" customHeight="1">
      <c r="B162" s="281"/>
      <c r="C162" s="282"/>
      <c r="D162" s="282"/>
      <c r="E162" s="282"/>
      <c r="F162" s="282"/>
      <c r="G162" s="282"/>
      <c r="H162" s="282"/>
      <c r="I162" s="282"/>
      <c r="J162" s="282"/>
      <c r="K162" s="283"/>
    </row>
    <row r="163" spans="2:11" ht="45" customHeight="1">
      <c r="B163" s="284"/>
      <c r="C163" s="407" t="s">
        <v>876</v>
      </c>
      <c r="D163" s="407"/>
      <c r="E163" s="407"/>
      <c r="F163" s="407"/>
      <c r="G163" s="407"/>
      <c r="H163" s="407"/>
      <c r="I163" s="407"/>
      <c r="J163" s="407"/>
      <c r="K163" s="285"/>
    </row>
    <row r="164" spans="2:11" ht="17.25" customHeight="1">
      <c r="B164" s="284"/>
      <c r="C164" s="305" t="s">
        <v>805</v>
      </c>
      <c r="D164" s="305"/>
      <c r="E164" s="305"/>
      <c r="F164" s="305" t="s">
        <v>806</v>
      </c>
      <c r="G164" s="342"/>
      <c r="H164" s="343" t="s">
        <v>121</v>
      </c>
      <c r="I164" s="343" t="s">
        <v>58</v>
      </c>
      <c r="J164" s="305" t="s">
        <v>807</v>
      </c>
      <c r="K164" s="285"/>
    </row>
    <row r="165" spans="2:11" ht="17.25" customHeight="1">
      <c r="B165" s="286"/>
      <c r="C165" s="307" t="s">
        <v>808</v>
      </c>
      <c r="D165" s="307"/>
      <c r="E165" s="307"/>
      <c r="F165" s="308" t="s">
        <v>809</v>
      </c>
      <c r="G165" s="344"/>
      <c r="H165" s="345"/>
      <c r="I165" s="345"/>
      <c r="J165" s="307" t="s">
        <v>810</v>
      </c>
      <c r="K165" s="287"/>
    </row>
    <row r="166" spans="2:11" ht="5.25" customHeight="1">
      <c r="B166" s="313"/>
      <c r="C166" s="310"/>
      <c r="D166" s="310"/>
      <c r="E166" s="310"/>
      <c r="F166" s="310"/>
      <c r="G166" s="311"/>
      <c r="H166" s="310"/>
      <c r="I166" s="310"/>
      <c r="J166" s="310"/>
      <c r="K166" s="334"/>
    </row>
    <row r="167" spans="2:11" ht="15" customHeight="1">
      <c r="B167" s="313"/>
      <c r="C167" s="293" t="s">
        <v>814</v>
      </c>
      <c r="D167" s="293"/>
      <c r="E167" s="293"/>
      <c r="F167" s="312" t="s">
        <v>811</v>
      </c>
      <c r="G167" s="293"/>
      <c r="H167" s="293" t="s">
        <v>850</v>
      </c>
      <c r="I167" s="293" t="s">
        <v>813</v>
      </c>
      <c r="J167" s="293">
        <v>120</v>
      </c>
      <c r="K167" s="334"/>
    </row>
    <row r="168" spans="2:11" ht="15" customHeight="1">
      <c r="B168" s="313"/>
      <c r="C168" s="293" t="s">
        <v>859</v>
      </c>
      <c r="D168" s="293"/>
      <c r="E168" s="293"/>
      <c r="F168" s="312" t="s">
        <v>811</v>
      </c>
      <c r="G168" s="293"/>
      <c r="H168" s="293" t="s">
        <v>860</v>
      </c>
      <c r="I168" s="293" t="s">
        <v>813</v>
      </c>
      <c r="J168" s="293" t="s">
        <v>861</v>
      </c>
      <c r="K168" s="334"/>
    </row>
    <row r="169" spans="2:11" ht="15" customHeight="1">
      <c r="B169" s="313"/>
      <c r="C169" s="293" t="s">
        <v>760</v>
      </c>
      <c r="D169" s="293"/>
      <c r="E169" s="293"/>
      <c r="F169" s="312" t="s">
        <v>811</v>
      </c>
      <c r="G169" s="293"/>
      <c r="H169" s="293" t="s">
        <v>877</v>
      </c>
      <c r="I169" s="293" t="s">
        <v>813</v>
      </c>
      <c r="J169" s="293" t="s">
        <v>861</v>
      </c>
      <c r="K169" s="334"/>
    </row>
    <row r="170" spans="2:11" ht="15" customHeight="1">
      <c r="B170" s="313"/>
      <c r="C170" s="293" t="s">
        <v>816</v>
      </c>
      <c r="D170" s="293"/>
      <c r="E170" s="293"/>
      <c r="F170" s="312" t="s">
        <v>817</v>
      </c>
      <c r="G170" s="293"/>
      <c r="H170" s="293" t="s">
        <v>877</v>
      </c>
      <c r="I170" s="293" t="s">
        <v>813</v>
      </c>
      <c r="J170" s="293">
        <v>50</v>
      </c>
      <c r="K170" s="334"/>
    </row>
    <row r="171" spans="2:11" ht="15" customHeight="1">
      <c r="B171" s="313"/>
      <c r="C171" s="293" t="s">
        <v>819</v>
      </c>
      <c r="D171" s="293"/>
      <c r="E171" s="293"/>
      <c r="F171" s="312" t="s">
        <v>811</v>
      </c>
      <c r="G171" s="293"/>
      <c r="H171" s="293" t="s">
        <v>877</v>
      </c>
      <c r="I171" s="293" t="s">
        <v>821</v>
      </c>
      <c r="J171" s="293"/>
      <c r="K171" s="334"/>
    </row>
    <row r="172" spans="2:11" ht="15" customHeight="1">
      <c r="B172" s="313"/>
      <c r="C172" s="293" t="s">
        <v>830</v>
      </c>
      <c r="D172" s="293"/>
      <c r="E172" s="293"/>
      <c r="F172" s="312" t="s">
        <v>817</v>
      </c>
      <c r="G172" s="293"/>
      <c r="H172" s="293" t="s">
        <v>877</v>
      </c>
      <c r="I172" s="293" t="s">
        <v>813</v>
      </c>
      <c r="J172" s="293">
        <v>50</v>
      </c>
      <c r="K172" s="334"/>
    </row>
    <row r="173" spans="2:11" ht="15" customHeight="1">
      <c r="B173" s="313"/>
      <c r="C173" s="293" t="s">
        <v>838</v>
      </c>
      <c r="D173" s="293"/>
      <c r="E173" s="293"/>
      <c r="F173" s="312" t="s">
        <v>817</v>
      </c>
      <c r="G173" s="293"/>
      <c r="H173" s="293" t="s">
        <v>877</v>
      </c>
      <c r="I173" s="293" t="s">
        <v>813</v>
      </c>
      <c r="J173" s="293">
        <v>50</v>
      </c>
      <c r="K173" s="334"/>
    </row>
    <row r="174" spans="2:11" ht="15" customHeight="1">
      <c r="B174" s="313"/>
      <c r="C174" s="293" t="s">
        <v>836</v>
      </c>
      <c r="D174" s="293"/>
      <c r="E174" s="293"/>
      <c r="F174" s="312" t="s">
        <v>817</v>
      </c>
      <c r="G174" s="293"/>
      <c r="H174" s="293" t="s">
        <v>877</v>
      </c>
      <c r="I174" s="293" t="s">
        <v>813</v>
      </c>
      <c r="J174" s="293">
        <v>50</v>
      </c>
      <c r="K174" s="334"/>
    </row>
    <row r="175" spans="2:11" ht="15" customHeight="1">
      <c r="B175" s="313"/>
      <c r="C175" s="293" t="s">
        <v>120</v>
      </c>
      <c r="D175" s="293"/>
      <c r="E175" s="293"/>
      <c r="F175" s="312" t="s">
        <v>811</v>
      </c>
      <c r="G175" s="293"/>
      <c r="H175" s="293" t="s">
        <v>878</v>
      </c>
      <c r="I175" s="293" t="s">
        <v>879</v>
      </c>
      <c r="J175" s="293"/>
      <c r="K175" s="334"/>
    </row>
    <row r="176" spans="2:11" ht="15" customHeight="1">
      <c r="B176" s="313"/>
      <c r="C176" s="293" t="s">
        <v>58</v>
      </c>
      <c r="D176" s="293"/>
      <c r="E176" s="293"/>
      <c r="F176" s="312" t="s">
        <v>811</v>
      </c>
      <c r="G176" s="293"/>
      <c r="H176" s="293" t="s">
        <v>880</v>
      </c>
      <c r="I176" s="293" t="s">
        <v>881</v>
      </c>
      <c r="J176" s="293">
        <v>1</v>
      </c>
      <c r="K176" s="334"/>
    </row>
    <row r="177" spans="2:11" ht="15" customHeight="1">
      <c r="B177" s="313"/>
      <c r="C177" s="293" t="s">
        <v>54</v>
      </c>
      <c r="D177" s="293"/>
      <c r="E177" s="293"/>
      <c r="F177" s="312" t="s">
        <v>811</v>
      </c>
      <c r="G177" s="293"/>
      <c r="H177" s="293" t="s">
        <v>882</v>
      </c>
      <c r="I177" s="293" t="s">
        <v>813</v>
      </c>
      <c r="J177" s="293">
        <v>20</v>
      </c>
      <c r="K177" s="334"/>
    </row>
    <row r="178" spans="2:11" ht="15" customHeight="1">
      <c r="B178" s="313"/>
      <c r="C178" s="293" t="s">
        <v>121</v>
      </c>
      <c r="D178" s="293"/>
      <c r="E178" s="293"/>
      <c r="F178" s="312" t="s">
        <v>811</v>
      </c>
      <c r="G178" s="293"/>
      <c r="H178" s="293" t="s">
        <v>883</v>
      </c>
      <c r="I178" s="293" t="s">
        <v>813</v>
      </c>
      <c r="J178" s="293">
        <v>255</v>
      </c>
      <c r="K178" s="334"/>
    </row>
    <row r="179" spans="2:11" ht="15" customHeight="1">
      <c r="B179" s="313"/>
      <c r="C179" s="293" t="s">
        <v>122</v>
      </c>
      <c r="D179" s="293"/>
      <c r="E179" s="293"/>
      <c r="F179" s="312" t="s">
        <v>811</v>
      </c>
      <c r="G179" s="293"/>
      <c r="H179" s="293" t="s">
        <v>776</v>
      </c>
      <c r="I179" s="293" t="s">
        <v>813</v>
      </c>
      <c r="J179" s="293">
        <v>10</v>
      </c>
      <c r="K179" s="334"/>
    </row>
    <row r="180" spans="2:11" ht="15" customHeight="1">
      <c r="B180" s="313"/>
      <c r="C180" s="293" t="s">
        <v>123</v>
      </c>
      <c r="D180" s="293"/>
      <c r="E180" s="293"/>
      <c r="F180" s="312" t="s">
        <v>811</v>
      </c>
      <c r="G180" s="293"/>
      <c r="H180" s="293" t="s">
        <v>884</v>
      </c>
      <c r="I180" s="293" t="s">
        <v>845</v>
      </c>
      <c r="J180" s="293"/>
      <c r="K180" s="334"/>
    </row>
    <row r="181" spans="2:11" ht="15" customHeight="1">
      <c r="B181" s="313"/>
      <c r="C181" s="293" t="s">
        <v>885</v>
      </c>
      <c r="D181" s="293"/>
      <c r="E181" s="293"/>
      <c r="F181" s="312" t="s">
        <v>811</v>
      </c>
      <c r="G181" s="293"/>
      <c r="H181" s="293" t="s">
        <v>886</v>
      </c>
      <c r="I181" s="293" t="s">
        <v>845</v>
      </c>
      <c r="J181" s="293"/>
      <c r="K181" s="334"/>
    </row>
    <row r="182" spans="2:11" ht="15" customHeight="1">
      <c r="B182" s="313"/>
      <c r="C182" s="293" t="s">
        <v>874</v>
      </c>
      <c r="D182" s="293"/>
      <c r="E182" s="293"/>
      <c r="F182" s="312" t="s">
        <v>811</v>
      </c>
      <c r="G182" s="293"/>
      <c r="H182" s="293" t="s">
        <v>887</v>
      </c>
      <c r="I182" s="293" t="s">
        <v>845</v>
      </c>
      <c r="J182" s="293"/>
      <c r="K182" s="334"/>
    </row>
    <row r="183" spans="2:11" ht="15" customHeight="1">
      <c r="B183" s="313"/>
      <c r="C183" s="293" t="s">
        <v>125</v>
      </c>
      <c r="D183" s="293"/>
      <c r="E183" s="293"/>
      <c r="F183" s="312" t="s">
        <v>817</v>
      </c>
      <c r="G183" s="293"/>
      <c r="H183" s="293" t="s">
        <v>888</v>
      </c>
      <c r="I183" s="293" t="s">
        <v>813</v>
      </c>
      <c r="J183" s="293">
        <v>50</v>
      </c>
      <c r="K183" s="334"/>
    </row>
    <row r="184" spans="2:11" ht="15" customHeight="1">
      <c r="B184" s="313"/>
      <c r="C184" s="293" t="s">
        <v>889</v>
      </c>
      <c r="D184" s="293"/>
      <c r="E184" s="293"/>
      <c r="F184" s="312" t="s">
        <v>817</v>
      </c>
      <c r="G184" s="293"/>
      <c r="H184" s="293" t="s">
        <v>890</v>
      </c>
      <c r="I184" s="293" t="s">
        <v>891</v>
      </c>
      <c r="J184" s="293"/>
      <c r="K184" s="334"/>
    </row>
    <row r="185" spans="2:11" ht="15" customHeight="1">
      <c r="B185" s="313"/>
      <c r="C185" s="293" t="s">
        <v>892</v>
      </c>
      <c r="D185" s="293"/>
      <c r="E185" s="293"/>
      <c r="F185" s="312" t="s">
        <v>817</v>
      </c>
      <c r="G185" s="293"/>
      <c r="H185" s="293" t="s">
        <v>893</v>
      </c>
      <c r="I185" s="293" t="s">
        <v>891</v>
      </c>
      <c r="J185" s="293"/>
      <c r="K185" s="334"/>
    </row>
    <row r="186" spans="2:11" ht="15" customHeight="1">
      <c r="B186" s="313"/>
      <c r="C186" s="293" t="s">
        <v>894</v>
      </c>
      <c r="D186" s="293"/>
      <c r="E186" s="293"/>
      <c r="F186" s="312" t="s">
        <v>817</v>
      </c>
      <c r="G186" s="293"/>
      <c r="H186" s="293" t="s">
        <v>895</v>
      </c>
      <c r="I186" s="293" t="s">
        <v>891</v>
      </c>
      <c r="J186" s="293"/>
      <c r="K186" s="334"/>
    </row>
    <row r="187" spans="2:11" ht="15" customHeight="1">
      <c r="B187" s="313"/>
      <c r="C187" s="346" t="s">
        <v>896</v>
      </c>
      <c r="D187" s="293"/>
      <c r="E187" s="293"/>
      <c r="F187" s="312" t="s">
        <v>817</v>
      </c>
      <c r="G187" s="293"/>
      <c r="H187" s="293" t="s">
        <v>897</v>
      </c>
      <c r="I187" s="293" t="s">
        <v>898</v>
      </c>
      <c r="J187" s="347" t="s">
        <v>899</v>
      </c>
      <c r="K187" s="334"/>
    </row>
    <row r="188" spans="2:11" ht="15" customHeight="1">
      <c r="B188" s="313"/>
      <c r="C188" s="298" t="s">
        <v>43</v>
      </c>
      <c r="D188" s="293"/>
      <c r="E188" s="293"/>
      <c r="F188" s="312" t="s">
        <v>811</v>
      </c>
      <c r="G188" s="293"/>
      <c r="H188" s="289" t="s">
        <v>900</v>
      </c>
      <c r="I188" s="293" t="s">
        <v>901</v>
      </c>
      <c r="J188" s="293"/>
      <c r="K188" s="334"/>
    </row>
    <row r="189" spans="2:11" ht="15" customHeight="1">
      <c r="B189" s="313"/>
      <c r="C189" s="298" t="s">
        <v>902</v>
      </c>
      <c r="D189" s="293"/>
      <c r="E189" s="293"/>
      <c r="F189" s="312" t="s">
        <v>811</v>
      </c>
      <c r="G189" s="293"/>
      <c r="H189" s="293" t="s">
        <v>903</v>
      </c>
      <c r="I189" s="293" t="s">
        <v>845</v>
      </c>
      <c r="J189" s="293"/>
      <c r="K189" s="334"/>
    </row>
    <row r="190" spans="2:11" ht="15" customHeight="1">
      <c r="B190" s="313"/>
      <c r="C190" s="298" t="s">
        <v>904</v>
      </c>
      <c r="D190" s="293"/>
      <c r="E190" s="293"/>
      <c r="F190" s="312" t="s">
        <v>811</v>
      </c>
      <c r="G190" s="293"/>
      <c r="H190" s="293" t="s">
        <v>905</v>
      </c>
      <c r="I190" s="293" t="s">
        <v>845</v>
      </c>
      <c r="J190" s="293"/>
      <c r="K190" s="334"/>
    </row>
    <row r="191" spans="2:11" ht="15" customHeight="1">
      <c r="B191" s="313"/>
      <c r="C191" s="298" t="s">
        <v>906</v>
      </c>
      <c r="D191" s="293"/>
      <c r="E191" s="293"/>
      <c r="F191" s="312" t="s">
        <v>817</v>
      </c>
      <c r="G191" s="293"/>
      <c r="H191" s="293" t="s">
        <v>907</v>
      </c>
      <c r="I191" s="293" t="s">
        <v>845</v>
      </c>
      <c r="J191" s="293"/>
      <c r="K191" s="334"/>
    </row>
    <row r="192" spans="2:11" ht="15" customHeight="1">
      <c r="B192" s="340"/>
      <c r="C192" s="348"/>
      <c r="D192" s="322"/>
      <c r="E192" s="322"/>
      <c r="F192" s="322"/>
      <c r="G192" s="322"/>
      <c r="H192" s="322"/>
      <c r="I192" s="322"/>
      <c r="J192" s="322"/>
      <c r="K192" s="341"/>
    </row>
    <row r="193" spans="2:11" ht="18.75" customHeight="1">
      <c r="B193" s="289"/>
      <c r="C193" s="293"/>
      <c r="D193" s="293"/>
      <c r="E193" s="293"/>
      <c r="F193" s="312"/>
      <c r="G193" s="293"/>
      <c r="H193" s="293"/>
      <c r="I193" s="293"/>
      <c r="J193" s="293"/>
      <c r="K193" s="289"/>
    </row>
    <row r="194" spans="2:11" ht="18.75" customHeight="1">
      <c r="B194" s="289"/>
      <c r="C194" s="293"/>
      <c r="D194" s="293"/>
      <c r="E194" s="293"/>
      <c r="F194" s="312"/>
      <c r="G194" s="293"/>
      <c r="H194" s="293"/>
      <c r="I194" s="293"/>
      <c r="J194" s="293"/>
      <c r="K194" s="289"/>
    </row>
    <row r="195" spans="2:11" ht="18.75" customHeight="1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spans="2:11" ht="13.5">
      <c r="B196" s="281"/>
      <c r="C196" s="282"/>
      <c r="D196" s="282"/>
      <c r="E196" s="282"/>
      <c r="F196" s="282"/>
      <c r="G196" s="282"/>
      <c r="H196" s="282"/>
      <c r="I196" s="282"/>
      <c r="J196" s="282"/>
      <c r="K196" s="283"/>
    </row>
    <row r="197" spans="2:11" ht="21">
      <c r="B197" s="284"/>
      <c r="C197" s="407" t="s">
        <v>908</v>
      </c>
      <c r="D197" s="407"/>
      <c r="E197" s="407"/>
      <c r="F197" s="407"/>
      <c r="G197" s="407"/>
      <c r="H197" s="407"/>
      <c r="I197" s="407"/>
      <c r="J197" s="407"/>
      <c r="K197" s="285"/>
    </row>
    <row r="198" spans="2:11" ht="25.5" customHeight="1">
      <c r="B198" s="284"/>
      <c r="C198" s="349" t="s">
        <v>909</v>
      </c>
      <c r="D198" s="349"/>
      <c r="E198" s="349"/>
      <c r="F198" s="349" t="s">
        <v>910</v>
      </c>
      <c r="G198" s="350"/>
      <c r="H198" s="406" t="s">
        <v>911</v>
      </c>
      <c r="I198" s="406"/>
      <c r="J198" s="406"/>
      <c r="K198" s="285"/>
    </row>
    <row r="199" spans="2:11" ht="5.25" customHeight="1">
      <c r="B199" s="313"/>
      <c r="C199" s="310"/>
      <c r="D199" s="310"/>
      <c r="E199" s="310"/>
      <c r="F199" s="310"/>
      <c r="G199" s="293"/>
      <c r="H199" s="310"/>
      <c r="I199" s="310"/>
      <c r="J199" s="310"/>
      <c r="K199" s="334"/>
    </row>
    <row r="200" spans="2:11" ht="15" customHeight="1">
      <c r="B200" s="313"/>
      <c r="C200" s="293" t="s">
        <v>901</v>
      </c>
      <c r="D200" s="293"/>
      <c r="E200" s="293"/>
      <c r="F200" s="312" t="s">
        <v>44</v>
      </c>
      <c r="G200" s="293"/>
      <c r="H200" s="404" t="s">
        <v>912</v>
      </c>
      <c r="I200" s="404"/>
      <c r="J200" s="404"/>
      <c r="K200" s="334"/>
    </row>
    <row r="201" spans="2:11" ht="15" customHeight="1">
      <c r="B201" s="313"/>
      <c r="C201" s="319"/>
      <c r="D201" s="293"/>
      <c r="E201" s="293"/>
      <c r="F201" s="312" t="s">
        <v>45</v>
      </c>
      <c r="G201" s="293"/>
      <c r="H201" s="404" t="s">
        <v>913</v>
      </c>
      <c r="I201" s="404"/>
      <c r="J201" s="404"/>
      <c r="K201" s="334"/>
    </row>
    <row r="202" spans="2:11" ht="15" customHeight="1">
      <c r="B202" s="313"/>
      <c r="C202" s="319"/>
      <c r="D202" s="293"/>
      <c r="E202" s="293"/>
      <c r="F202" s="312" t="s">
        <v>48</v>
      </c>
      <c r="G202" s="293"/>
      <c r="H202" s="404" t="s">
        <v>914</v>
      </c>
      <c r="I202" s="404"/>
      <c r="J202" s="404"/>
      <c r="K202" s="334"/>
    </row>
    <row r="203" spans="2:11" ht="15" customHeight="1">
      <c r="B203" s="313"/>
      <c r="C203" s="293"/>
      <c r="D203" s="293"/>
      <c r="E203" s="293"/>
      <c r="F203" s="312" t="s">
        <v>46</v>
      </c>
      <c r="G203" s="293"/>
      <c r="H203" s="404" t="s">
        <v>915</v>
      </c>
      <c r="I203" s="404"/>
      <c r="J203" s="404"/>
      <c r="K203" s="334"/>
    </row>
    <row r="204" spans="2:11" ht="15" customHeight="1">
      <c r="B204" s="313"/>
      <c r="C204" s="293"/>
      <c r="D204" s="293"/>
      <c r="E204" s="293"/>
      <c r="F204" s="312" t="s">
        <v>47</v>
      </c>
      <c r="G204" s="293"/>
      <c r="H204" s="404" t="s">
        <v>916</v>
      </c>
      <c r="I204" s="404"/>
      <c r="J204" s="404"/>
      <c r="K204" s="334"/>
    </row>
    <row r="205" spans="2:11" ht="15" customHeight="1">
      <c r="B205" s="313"/>
      <c r="C205" s="293"/>
      <c r="D205" s="293"/>
      <c r="E205" s="293"/>
      <c r="F205" s="312"/>
      <c r="G205" s="293"/>
      <c r="H205" s="293"/>
      <c r="I205" s="293"/>
      <c r="J205" s="293"/>
      <c r="K205" s="334"/>
    </row>
    <row r="206" spans="2:11" ht="15" customHeight="1">
      <c r="B206" s="313"/>
      <c r="C206" s="293" t="s">
        <v>857</v>
      </c>
      <c r="D206" s="293"/>
      <c r="E206" s="293"/>
      <c r="F206" s="312" t="s">
        <v>77</v>
      </c>
      <c r="G206" s="293"/>
      <c r="H206" s="404" t="s">
        <v>917</v>
      </c>
      <c r="I206" s="404"/>
      <c r="J206" s="404"/>
      <c r="K206" s="334"/>
    </row>
    <row r="207" spans="2:11" ht="15" customHeight="1">
      <c r="B207" s="313"/>
      <c r="C207" s="319"/>
      <c r="D207" s="293"/>
      <c r="E207" s="293"/>
      <c r="F207" s="312" t="s">
        <v>754</v>
      </c>
      <c r="G207" s="293"/>
      <c r="H207" s="404" t="s">
        <v>755</v>
      </c>
      <c r="I207" s="404"/>
      <c r="J207" s="404"/>
      <c r="K207" s="334"/>
    </row>
    <row r="208" spans="2:11" ht="15" customHeight="1">
      <c r="B208" s="313"/>
      <c r="C208" s="293"/>
      <c r="D208" s="293"/>
      <c r="E208" s="293"/>
      <c r="F208" s="312" t="s">
        <v>752</v>
      </c>
      <c r="G208" s="293"/>
      <c r="H208" s="404" t="s">
        <v>918</v>
      </c>
      <c r="I208" s="404"/>
      <c r="J208" s="404"/>
      <c r="K208" s="334"/>
    </row>
    <row r="209" spans="2:11" ht="15" customHeight="1">
      <c r="B209" s="351"/>
      <c r="C209" s="319"/>
      <c r="D209" s="319"/>
      <c r="E209" s="319"/>
      <c r="F209" s="312" t="s">
        <v>756</v>
      </c>
      <c r="G209" s="298"/>
      <c r="H209" s="405" t="s">
        <v>757</v>
      </c>
      <c r="I209" s="405"/>
      <c r="J209" s="405"/>
      <c r="K209" s="352"/>
    </row>
    <row r="210" spans="2:11" ht="15" customHeight="1">
      <c r="B210" s="351"/>
      <c r="C210" s="319"/>
      <c r="D210" s="319"/>
      <c r="E210" s="319"/>
      <c r="F210" s="312" t="s">
        <v>758</v>
      </c>
      <c r="G210" s="298"/>
      <c r="H210" s="405" t="s">
        <v>919</v>
      </c>
      <c r="I210" s="405"/>
      <c r="J210" s="405"/>
      <c r="K210" s="352"/>
    </row>
    <row r="211" spans="2:11" ht="15" customHeight="1">
      <c r="B211" s="351"/>
      <c r="C211" s="319"/>
      <c r="D211" s="319"/>
      <c r="E211" s="319"/>
      <c r="F211" s="353"/>
      <c r="G211" s="298"/>
      <c r="H211" s="354"/>
      <c r="I211" s="354"/>
      <c r="J211" s="354"/>
      <c r="K211" s="352"/>
    </row>
    <row r="212" spans="2:11" ht="15" customHeight="1">
      <c r="B212" s="351"/>
      <c r="C212" s="293" t="s">
        <v>881</v>
      </c>
      <c r="D212" s="319"/>
      <c r="E212" s="319"/>
      <c r="F212" s="312">
        <v>1</v>
      </c>
      <c r="G212" s="298"/>
      <c r="H212" s="405" t="s">
        <v>920</v>
      </c>
      <c r="I212" s="405"/>
      <c r="J212" s="405"/>
      <c r="K212" s="352"/>
    </row>
    <row r="213" spans="2:11" ht="15" customHeight="1">
      <c r="B213" s="351"/>
      <c r="C213" s="319"/>
      <c r="D213" s="319"/>
      <c r="E213" s="319"/>
      <c r="F213" s="312">
        <v>2</v>
      </c>
      <c r="G213" s="298"/>
      <c r="H213" s="405" t="s">
        <v>921</v>
      </c>
      <c r="I213" s="405"/>
      <c r="J213" s="405"/>
      <c r="K213" s="352"/>
    </row>
    <row r="214" spans="2:11" ht="15" customHeight="1">
      <c r="B214" s="351"/>
      <c r="C214" s="319"/>
      <c r="D214" s="319"/>
      <c r="E214" s="319"/>
      <c r="F214" s="312">
        <v>3</v>
      </c>
      <c r="G214" s="298"/>
      <c r="H214" s="405" t="s">
        <v>922</v>
      </c>
      <c r="I214" s="405"/>
      <c r="J214" s="405"/>
      <c r="K214" s="352"/>
    </row>
    <row r="215" spans="2:11" ht="15" customHeight="1">
      <c r="B215" s="351"/>
      <c r="C215" s="319"/>
      <c r="D215" s="319"/>
      <c r="E215" s="319"/>
      <c r="F215" s="312">
        <v>4</v>
      </c>
      <c r="G215" s="298"/>
      <c r="H215" s="405" t="s">
        <v>923</v>
      </c>
      <c r="I215" s="405"/>
      <c r="J215" s="405"/>
      <c r="K215" s="352"/>
    </row>
    <row r="216" spans="2:11" ht="12.75" customHeight="1">
      <c r="B216" s="355"/>
      <c r="C216" s="356"/>
      <c r="D216" s="356"/>
      <c r="E216" s="356"/>
      <c r="F216" s="356"/>
      <c r="G216" s="356"/>
      <c r="H216" s="356"/>
      <c r="I216" s="356"/>
      <c r="J216" s="356"/>
      <c r="K216" s="357"/>
    </row>
  </sheetData>
  <sheetProtection algorithmName="SHA-512" hashValue="CDFgTOMOOO/6fCFk5tg4nue88KkDoFiJInqTbRte59sNN7wyFBplcw/h7WOz3heqaI/UUfIKMUAuiRM1FdOA0A==" saltValue="i0pMsB6PDKJ2zYlpaND6Gw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Kratochvílová</dc:creator>
  <cp:keywords/>
  <dc:description/>
  <cp:lastModifiedBy>Martina Kratochvílová</cp:lastModifiedBy>
  <dcterms:created xsi:type="dcterms:W3CDTF">2017-09-25T12:41:54Z</dcterms:created>
  <dcterms:modified xsi:type="dcterms:W3CDTF">2017-09-25T12:42:05Z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387340328</vt:i4>
  </property>
  <property fmtid="{D5CDD505-2E9C-101B-9397-08002B2CF9AE}" pid="3" name="_NewReviewCycle">
    <vt:lpwstr/>
  </property>
  <property fmtid="{D5CDD505-2E9C-101B-9397-08002B2CF9AE}" pid="4" name="_EmailSubject">
    <vt:lpwstr>Rekuperace P8</vt:lpwstr>
  </property>
  <property fmtid="{D5CDD505-2E9C-101B-9397-08002B2CF9AE}" pid="5" name="_AuthorEmail">
    <vt:lpwstr>frydryn@bomart.cz</vt:lpwstr>
  </property>
  <property fmtid="{D5CDD505-2E9C-101B-9397-08002B2CF9AE}" pid="6" name="_AuthorEmailDisplayName">
    <vt:lpwstr>Josef Frydrýn</vt:lpwstr>
  </property>
</Properties>
</file>