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1_AKCE_Projekty\URB_Intervence-Palmovka\4_DVZ-mobiliar\29b_VYDANI\180631_OSM-MCP8_Zertvy-Zah-prace\"/>
    </mc:Choice>
  </mc:AlternateContent>
  <xr:revisionPtr revIDLastSave="0" documentId="10_ncr:8100000_{488C2B5C-047E-48A5-BD57-9444AAB1DA7B}" xr6:coauthVersionLast="33" xr6:coauthVersionMax="33" xr10:uidLastSave="{00000000-0000-0000-0000-000000000000}"/>
  <bookViews>
    <workbookView xWindow="0" yWindow="0" windowWidth="24000" windowHeight="14025" xr2:uid="{00000000-000D-0000-FFFF-FFFF00000000}"/>
  </bookViews>
  <sheets>
    <sheet name="rozpočet" sheetId="2" r:id="rId1"/>
    <sheet name="List3" sheetId="3" r:id="rId2"/>
  </sheets>
  <definedNames>
    <definedName name="_xlnm.Print_Titles" localSheetId="0">rozpočet!$12:$12</definedName>
    <definedName name="_xlnm.Print_Area" localSheetId="0">rozpočet!$A$1:$G$93</definedName>
    <definedName name="Z_B89D14B5_A0B4_4D6C_8534_76F2ACEFA226_.wvu.PrintArea" localSheetId="0" hidden="1">rozpočet!$A$1:$G$93</definedName>
    <definedName name="Z_B89D14B5_A0B4_4D6C_8534_76F2ACEFA226_.wvu.PrintTitles" localSheetId="0" hidden="1">rozpočet!$12:$12</definedName>
  </definedNames>
  <calcPr calcId="162913"/>
  <customWorkbookViews>
    <customWorkbookView name="MM - vlastní zobrazení" guid="{B89D14B5-A0B4-4D6C-8534-76F2ACEFA226}" mergeInterval="0" personalView="1" maximized="1" xWindow="1" yWindow="1" windowWidth="1362" windowHeight="538" activeSheetId="2"/>
  </customWorkbookViews>
</workbook>
</file>

<file path=xl/calcChain.xml><?xml version="1.0" encoding="utf-8"?>
<calcChain xmlns="http://schemas.openxmlformats.org/spreadsheetml/2006/main">
  <c r="E15" i="2" l="1"/>
  <c r="G87" i="2"/>
  <c r="G86" i="2"/>
  <c r="G85" i="2"/>
  <c r="G84" i="2"/>
  <c r="G83" i="2"/>
  <c r="G82" i="2"/>
  <c r="E24" i="2"/>
  <c r="G24" i="2" s="1"/>
  <c r="E22" i="2"/>
  <c r="G22" i="2" s="1"/>
  <c r="E16" i="2"/>
  <c r="E19" i="2"/>
  <c r="E17" i="2"/>
  <c r="E45" i="2"/>
  <c r="E47" i="2" s="1"/>
  <c r="E44" i="2"/>
  <c r="E42" i="2"/>
  <c r="E43" i="2" s="1"/>
  <c r="G43" i="2" s="1"/>
  <c r="G20" i="2"/>
  <c r="E21" i="2"/>
  <c r="E64" i="2" l="1"/>
  <c r="E23" i="2"/>
  <c r="G23" i="2" s="1"/>
  <c r="E25" i="2"/>
  <c r="G25" i="2" s="1"/>
  <c r="G17" i="2"/>
  <c r="E46" i="2"/>
  <c r="E67" i="2" l="1"/>
  <c r="E65" i="2"/>
  <c r="E77" i="2"/>
  <c r="E80" i="2" s="1"/>
  <c r="E66" i="2"/>
  <c r="E68" i="2"/>
  <c r="E79" i="2" l="1"/>
  <c r="G79" i="2" s="1"/>
  <c r="G80" i="2"/>
  <c r="E78" i="2"/>
  <c r="G78" i="2" s="1"/>
  <c r="G77" i="2"/>
  <c r="E81" i="2"/>
  <c r="G81" i="2" s="1"/>
  <c r="E32" i="2" l="1"/>
  <c r="G32" i="2" s="1"/>
  <c r="E31" i="2"/>
  <c r="G31" i="2" s="1"/>
  <c r="G39" i="2"/>
  <c r="G38" i="2"/>
  <c r="G37" i="2"/>
  <c r="G36" i="2"/>
  <c r="G35" i="2"/>
  <c r="G30" i="2"/>
  <c r="E28" i="2"/>
  <c r="G28" i="2" s="1"/>
  <c r="E29" i="2"/>
  <c r="G29" i="2" s="1"/>
  <c r="E34" i="2" l="1"/>
  <c r="G34" i="2" s="1"/>
  <c r="E33" i="2"/>
  <c r="G33" i="2" s="1"/>
  <c r="G51" i="2"/>
  <c r="G52" i="2"/>
  <c r="G53" i="2"/>
  <c r="G54" i="2"/>
  <c r="G55" i="2"/>
  <c r="G56" i="2"/>
  <c r="G57" i="2"/>
  <c r="G58" i="2"/>
  <c r="G59" i="2"/>
  <c r="G60" i="2"/>
  <c r="G15" i="2"/>
  <c r="G16" i="2"/>
  <c r="G18" i="2"/>
  <c r="G19" i="2"/>
  <c r="G21" i="2"/>
  <c r="G40" i="2" l="1"/>
  <c r="G64" i="2"/>
  <c r="G69" i="2"/>
  <c r="G70" i="2"/>
  <c r="G71" i="2"/>
  <c r="G72" i="2"/>
  <c r="G73" i="2"/>
  <c r="G74" i="2"/>
  <c r="G44" i="2"/>
  <c r="G45" i="2"/>
  <c r="G46" i="2"/>
  <c r="G47" i="2"/>
  <c r="G50" i="2"/>
  <c r="G68" i="2" l="1"/>
  <c r="G67" i="2"/>
  <c r="G66" i="2"/>
  <c r="G65" i="2"/>
  <c r="G42" i="2" l="1"/>
  <c r="G48" i="2" l="1"/>
  <c r="E5" i="2" s="1"/>
  <c r="G89" i="2" l="1"/>
  <c r="G14" i="2"/>
  <c r="G26" i="2" s="1"/>
  <c r="F75" i="2" l="1"/>
  <c r="E3" i="2"/>
  <c r="E7" i="2"/>
  <c r="F88" i="2"/>
  <c r="G61" i="2" l="1"/>
  <c r="G91" i="2" l="1"/>
  <c r="E6" i="2"/>
  <c r="E4" i="2" l="1"/>
  <c r="D8" i="2" s="1"/>
  <c r="D9" i="2" s="1"/>
  <c r="D10" i="2" l="1"/>
  <c r="G92" i="2"/>
  <c r="G93" i="2" l="1"/>
</calcChain>
</file>

<file path=xl/sharedStrings.xml><?xml version="1.0" encoding="utf-8"?>
<sst xmlns="http://schemas.openxmlformats.org/spreadsheetml/2006/main" count="224" uniqueCount="98">
  <si>
    <t>ks</t>
  </si>
  <si>
    <t>p.č.</t>
  </si>
  <si>
    <t>kod položky</t>
  </si>
  <si>
    <t>položka</t>
  </si>
  <si>
    <t>m.j.</t>
  </si>
  <si>
    <t>počet</t>
  </si>
  <si>
    <t>jed.cena</t>
  </si>
  <si>
    <t>celkem</t>
  </si>
  <si>
    <t>Cena celkem bez DPH</t>
  </si>
  <si>
    <t>Cena celkem vč. DPH</t>
  </si>
  <si>
    <t>specifikace</t>
  </si>
  <si>
    <t>DPH 21%</t>
  </si>
  <si>
    <t>kg</t>
  </si>
  <si>
    <r>
      <t>m</t>
    </r>
    <r>
      <rPr>
        <vertAlign val="superscript"/>
        <sz val="9"/>
        <rFont val="Arial"/>
        <family val="2"/>
        <charset val="238"/>
      </rPr>
      <t>2</t>
    </r>
  </si>
  <si>
    <t>PŘÍPRAVNÉ PRÁCE</t>
  </si>
  <si>
    <t>Přípravné práce celkem:</t>
  </si>
  <si>
    <t>CELKEM bez DPH</t>
  </si>
  <si>
    <t>CELKEM s DPH</t>
  </si>
  <si>
    <t>Rozvojová péče o výsadby celkem:</t>
  </si>
  <si>
    <r>
      <t>m</t>
    </r>
    <r>
      <rPr>
        <sz val="9"/>
        <rFont val="Calibri"/>
        <family val="2"/>
        <charset val="238"/>
      </rPr>
      <t>³</t>
    </r>
  </si>
  <si>
    <t>kpl</t>
  </si>
  <si>
    <r>
      <t>m</t>
    </r>
    <r>
      <rPr>
        <sz val="9"/>
        <rFont val="Calibri"/>
        <family val="2"/>
        <charset val="238"/>
      </rPr>
      <t>²</t>
    </r>
  </si>
  <si>
    <t>součástí všech položek je doprava a přesun hmot</t>
  </si>
  <si>
    <t>184 85-2312</t>
  </si>
  <si>
    <t>183 21-1312</t>
  </si>
  <si>
    <t>Výsadba trvalek do připravené půdy se zalitím - okrasné trvalky</t>
  </si>
  <si>
    <r>
      <t>m</t>
    </r>
    <r>
      <rPr>
        <vertAlign val="superscript"/>
        <sz val="9"/>
        <rFont val="Arial"/>
        <family val="2"/>
        <charset val="238"/>
      </rPr>
      <t>3</t>
    </r>
  </si>
  <si>
    <t>183 21-1313</t>
  </si>
  <si>
    <t>Výsadba cibulí  do připravené půdy se zalitím</t>
  </si>
  <si>
    <t>PRVNÍ ROK PO VÝSADBĚ</t>
  </si>
  <si>
    <t>STROMY - ošetření proti chorobám a škůdcům (20%) - 1x</t>
  </si>
  <si>
    <t>STROMY - kontrola úvazku, převázání, nové úvazky - 2x</t>
  </si>
  <si>
    <t>1855 80-4211</t>
  </si>
  <si>
    <t>Cena za 1rok:</t>
  </si>
  <si>
    <t>DRUHÝ ROK PO VÝSADBĚ</t>
  </si>
  <si>
    <t>Cena za 2rok:</t>
  </si>
  <si>
    <t xml:space="preserve">Prolití štěrku výsadbové jámy vodou 25 l vody/m2, vč. vody </t>
  </si>
  <si>
    <t>Výchovný řez - alejové stromy přes 4 do 6m, ošetření poškozených částí stromu, vč. odstranění dřevní hmoty</t>
  </si>
  <si>
    <t>ROSTLINNÝ MATERIÁL</t>
  </si>
  <si>
    <t>STROMY - opravný řez vůči mechanickému poškození (20%)  (skládkovné) - 1x</t>
  </si>
  <si>
    <t>Rostlinný materiál celkem:</t>
  </si>
  <si>
    <r>
      <t>Substrát typ A (nutno započítat koeficient slehávání 15%), vrstva 35cm (1,3m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/strom bez slehnutí)</t>
    </r>
  </si>
  <si>
    <t>STROMY - výchovný řez s cílem vyvětvení do 3,5m, odstranění výmladků  (skládkovné) - 1x</t>
  </si>
  <si>
    <t>Uzavření přepadu víčkem z netkané textilie včetně materiálu</t>
  </si>
  <si>
    <t>kari síť</t>
  </si>
  <si>
    <r>
      <t>Substrát typ B (nutno započítat koeficient slehávání 15%), vrstva 39cm (0,22m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/strom bez slehnutí)</t>
    </r>
  </si>
  <si>
    <t>Zálivka vysazeného stromu vodou, 50l, vč. vody</t>
  </si>
  <si>
    <t>Umístětí stromu s balem do nádoby, vyvýškování, vycentrování</t>
  </si>
  <si>
    <r>
      <t xml:space="preserve">Náklady na sazenici - </t>
    </r>
    <r>
      <rPr>
        <i/>
        <sz val="9"/>
        <rFont val="Arial"/>
        <family val="2"/>
        <charset val="238"/>
      </rPr>
      <t>Sesleria autumnalis</t>
    </r>
    <r>
      <rPr>
        <sz val="11"/>
        <color rgb="FF000000"/>
        <rFont val="Calibri"/>
        <family val="2"/>
        <charset val="238"/>
      </rPr>
      <t>- K9</t>
    </r>
  </si>
  <si>
    <r>
      <t>Náklady na sazenici -</t>
    </r>
    <r>
      <rPr>
        <i/>
        <sz val="9"/>
        <rFont val="Arial"/>
        <family val="2"/>
        <charset val="238"/>
      </rPr>
      <t xml:space="preserve"> Imperata cilindrica</t>
    </r>
    <r>
      <rPr>
        <sz val="9"/>
        <rFont val="Arial"/>
        <family val="2"/>
        <charset val="238"/>
      </rPr>
      <t xml:space="preserve"> ´Red Baron´ </t>
    </r>
    <r>
      <rPr>
        <sz val="11"/>
        <color rgb="FF000000"/>
        <rFont val="Calibri"/>
        <family val="2"/>
        <charset val="238"/>
      </rPr>
      <t>- K9</t>
    </r>
  </si>
  <si>
    <r>
      <t xml:space="preserve">Náklady na sazenici - </t>
    </r>
    <r>
      <rPr>
        <i/>
        <sz val="9"/>
        <rFont val="Arial"/>
        <family val="2"/>
        <charset val="238"/>
      </rPr>
      <t>Stipa tenuissima</t>
    </r>
    <r>
      <rPr>
        <sz val="9"/>
        <rFont val="Arial"/>
        <family val="2"/>
        <charset val="238"/>
      </rPr>
      <t xml:space="preserve"> ‘Pony Tail‘- K9</t>
    </r>
  </si>
  <si>
    <r>
      <t>Náklady na sazenici -</t>
    </r>
    <r>
      <rPr>
        <i/>
        <sz val="9"/>
        <rFont val="Arial"/>
        <family val="2"/>
        <charset val="238"/>
      </rPr>
      <t xml:space="preserve"> Gaura lindheimerii</t>
    </r>
    <r>
      <rPr>
        <sz val="9"/>
        <rFont val="Arial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- K9</t>
    </r>
  </si>
  <si>
    <r>
      <t xml:space="preserve">Náklady na sazenici - </t>
    </r>
    <r>
      <rPr>
        <i/>
        <sz val="9"/>
        <rFont val="Arial"/>
        <family val="2"/>
        <charset val="238"/>
      </rPr>
      <t>Amelanchier lamarckii</t>
    </r>
    <r>
      <rPr>
        <sz val="9"/>
        <rFont val="Arial"/>
        <family val="2"/>
        <charset val="238"/>
      </rPr>
      <t xml:space="preserve"> (sol. 3xv, vícekmen umbrella shape 150-175)</t>
    </r>
  </si>
  <si>
    <r>
      <t xml:space="preserve">Náklady na sazenici - </t>
    </r>
    <r>
      <rPr>
        <i/>
        <sz val="9"/>
        <rFont val="Arial"/>
        <family val="2"/>
        <charset val="238"/>
      </rPr>
      <t>Acer tataricum ginala</t>
    </r>
    <r>
      <rPr>
        <sz val="9"/>
        <rFont val="Arial"/>
        <family val="2"/>
        <charset val="238"/>
      </rPr>
      <t xml:space="preserve"> (sol. 3xv, vícekmen umbrella shape 150-175)</t>
    </r>
  </si>
  <si>
    <r>
      <t xml:space="preserve">Náklady na cibuli - </t>
    </r>
    <r>
      <rPr>
        <i/>
        <sz val="9"/>
        <rFont val="Arial"/>
        <family val="2"/>
        <charset val="238"/>
      </rPr>
      <t>Allium cristophii</t>
    </r>
    <r>
      <rPr>
        <sz val="9"/>
        <rFont val="Arial"/>
        <family val="2"/>
        <charset val="238"/>
      </rPr>
      <t xml:space="preserve"> - I. Jakost</t>
    </r>
  </si>
  <si>
    <r>
      <t xml:space="preserve">Náklady na cibuli - </t>
    </r>
    <r>
      <rPr>
        <i/>
        <sz val="9"/>
        <rFont val="Arial"/>
        <family val="2"/>
        <charset val="238"/>
      </rPr>
      <t>Allium sphaerocephalon</t>
    </r>
    <r>
      <rPr>
        <sz val="9"/>
        <rFont val="Arial"/>
        <family val="2"/>
        <charset val="238"/>
      </rPr>
      <t xml:space="preserve"> - I. Jakost</t>
    </r>
  </si>
  <si>
    <r>
      <t xml:space="preserve">Náklady na cibuli - </t>
    </r>
    <r>
      <rPr>
        <i/>
        <sz val="9"/>
        <rFont val="Arial"/>
        <family val="2"/>
        <charset val="238"/>
      </rPr>
      <t>Narcissus</t>
    </r>
    <r>
      <rPr>
        <sz val="9"/>
        <rFont val="Arial"/>
        <family val="2"/>
        <charset val="238"/>
      </rPr>
      <t xml:space="preserve"> 'Thalia' - I. Jakost</t>
    </r>
  </si>
  <si>
    <r>
      <t xml:space="preserve">Náklady na cibuli - </t>
    </r>
    <r>
      <rPr>
        <i/>
        <sz val="9"/>
        <rFont val="Arial"/>
        <family val="2"/>
        <charset val="238"/>
      </rPr>
      <t>Narcissus</t>
    </r>
    <r>
      <rPr>
        <sz val="9"/>
        <rFont val="Arial"/>
        <family val="2"/>
        <charset val="238"/>
      </rPr>
      <t xml:space="preserve"> 'Tete a Tete' - I. Jakost</t>
    </r>
  </si>
  <si>
    <t>184 10-218R</t>
  </si>
  <si>
    <t>Instalace podzemního kotvení na konstrukci</t>
  </si>
  <si>
    <t>184 21-5231</t>
  </si>
  <si>
    <t>Zátopová zkouška vodotěsnosti polypropylenových vložek</t>
  </si>
  <si>
    <t>Překrytí substrátu C netkanou texttilii</t>
  </si>
  <si>
    <r>
      <t>Netkaná textilie 200mg/m</t>
    </r>
    <r>
      <rPr>
        <sz val="9"/>
        <rFont val="Calibri"/>
        <family val="2"/>
        <charset val="238"/>
      </rPr>
      <t>²</t>
    </r>
  </si>
  <si>
    <t xml:space="preserve">Podzemní kotvení textliními popruhy; soubor </t>
  </si>
  <si>
    <t>Zhotovení obalu kmene z juty vč. jutového popruhu</t>
  </si>
  <si>
    <t>Výsadba vzrostlého stromu do nádoby - 0,75 x 0,75m celkem:</t>
  </si>
  <si>
    <t>VÝSADBA VZROSTLÉHO STROMU DO NÁDOBY 0,75 x 0,75M</t>
  </si>
  <si>
    <t>Drcené kamenivo šedookrové barvy  fr. 8-16 mm ve vrstvě 6 cm  + doprava</t>
  </si>
  <si>
    <t>Substrát C; vrstva 10cm (0,06m³/strom bez slehnutí)</t>
  </si>
  <si>
    <t>Vysypání nádoby substrátem typu C, vrstva 10cm</t>
  </si>
  <si>
    <t>Vysypání nádoby substrátem typu A, vrstva 35cm, ruční statické hutnění po vrstvách 10cm</t>
  </si>
  <si>
    <t>Mulčování záhonů drceným kamenivem, tl. do 60mm</t>
  </si>
  <si>
    <t>184 91-1161</t>
  </si>
  <si>
    <t>Povrch nádob - podrost trvalek a cibulovin celkem:</t>
  </si>
  <si>
    <t>POVRCH NÁDOB - PODROST TRVALEK A CIBULOVIN</t>
  </si>
  <si>
    <t>Půdní kondicioner (technický standart TerraCottem) - 2,94 kg/strom</t>
  </si>
  <si>
    <t>Aplikace půdních kondicionerů do pěstebního substrátu typu A,B (technický standart  TerraCottem; 2,94kg/m3) - promísení</t>
  </si>
  <si>
    <t>Aplikace a zásobní hnojivo (tech standart Silvamix Forte) – 1 tableta/rostlinu, vč. hnojiva</t>
  </si>
  <si>
    <t>Vysypání nádoby substrátem typu B, vrstva 39cm, ruční statické hutnění po vrstvách 15cm</t>
  </si>
  <si>
    <t>instalace kari sítě (pouze u nádob se stromy)</t>
  </si>
  <si>
    <t>Nádoba H - vysypání nádoby substrátem typu B, vrstva 39cm, ruční statické hutnění po vrstvách 15cm</t>
  </si>
  <si>
    <r>
      <t>Nádoba H - substrát typ A (nutno započítat koeficient slehávání 15%), vrstva 35cm (1,3m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/strom bez slehnutí)</t>
    </r>
  </si>
  <si>
    <t>Nádoba H - vysypání nádoby substrátem typu A, vrstva 35cm, ruční statické hutnění po vrstvách 10cm</t>
  </si>
  <si>
    <r>
      <t>Nádoba H - substrát typ B (nutno započítat koeficient slehávání 15%), vrstva 39cm (0,22m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/strom bez slehnutí)</t>
    </r>
  </si>
  <si>
    <t>NÁDOBY - první úklid po zimě - vyčištění záhonu od suchých částí,  ostříhání trvalek a travin, úklid odpadků,  kontrola mulče a jeho doplnění (skládkovné)- 1x</t>
  </si>
  <si>
    <t>NÁDOBY - zálivka 50l/m² , vč. vody- 25x</t>
  </si>
  <si>
    <t>NÁDOBY  - úklid odpadků, včetně hrabání listí  (skládkovné) - 22x</t>
  </si>
  <si>
    <t>NÁDOBY - pletí, vč. urovnání povrchu záhonů a mulče  (skládkovné) - 12x</t>
  </si>
  <si>
    <t>NÁDOBY - Kontrola mulče a jeho doplnění, srovnání povrchu uhrabáním (po doplnění 25 l vody/m2) - 2x</t>
  </si>
  <si>
    <t>NÁDOBY - dosadby (25%) - 1x</t>
  </si>
  <si>
    <t>STROMY - obnova zemního kotvení - 1x</t>
  </si>
  <si>
    <t>NÁDOBY - pletí, vč. urovnání povrchu záhonů a mulče  (skládkovné) - 8x</t>
  </si>
  <si>
    <r>
      <t xml:space="preserve">Náklady na sazenici - </t>
    </r>
    <r>
      <rPr>
        <i/>
        <sz val="9"/>
        <rFont val="Arial"/>
        <family val="2"/>
        <charset val="238"/>
      </rPr>
      <t xml:space="preserve">Prunus sargentii </t>
    </r>
    <r>
      <rPr>
        <sz val="9"/>
        <rFont val="Arial"/>
        <family val="2"/>
        <charset val="238"/>
      </rPr>
      <t>‘Rancho‘ (sol. 3xv, vícekmen 150-175)</t>
    </r>
  </si>
  <si>
    <t xml:space="preserve">Specifický mobiliář v ulici Na Žertvách a Zenklově v Praze 8 - Libeň
</t>
  </si>
  <si>
    <t>VÝSADBA VZROSTLÉHO STROMU DO NÁDOBY 0,75 x 0,75m</t>
  </si>
  <si>
    <t>ROZVOJOVÁ PÉČE O VÝSADBY PO DOBU 2 LET</t>
  </si>
  <si>
    <t>II.b.2 Položkový výkaz výměr zahradních úprav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</si>
</sst>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Myriad Pro"/>
      <family val="2"/>
    </font>
    <font>
      <sz val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b/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Calibri"/>
      <family val="2"/>
      <charset val="238"/>
    </font>
    <font>
      <sz val="9"/>
      <name val="Verdana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9"/>
      <name val="Arial"/>
      <family val="2"/>
      <charset val="238"/>
    </font>
    <font>
      <b/>
      <sz val="9"/>
      <color indexed="8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3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Fill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/>
    <xf numFmtId="0" fontId="10" fillId="0" borderId="0" xfId="0" applyFont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/>
    <xf numFmtId="164" fontId="5" fillId="4" borderId="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3" fontId="7" fillId="2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/>
    <xf numFmtId="3" fontId="4" fillId="3" borderId="1" xfId="1" applyNumberFormat="1" applyFont="1" applyFill="1" applyBorder="1" applyAlignment="1"/>
    <xf numFmtId="3" fontId="4" fillId="0" borderId="1" xfId="1" applyNumberFormat="1" applyFont="1" applyFill="1" applyBorder="1" applyAlignment="1"/>
    <xf numFmtId="3" fontId="5" fillId="0" borderId="1" xfId="1" applyNumberFormat="1" applyFont="1" applyBorder="1" applyAlignment="1"/>
    <xf numFmtId="3" fontId="5" fillId="2" borderId="4" xfId="1" applyNumberFormat="1" applyFont="1" applyFill="1" applyBorder="1" applyAlignment="1"/>
    <xf numFmtId="3" fontId="4" fillId="2" borderId="1" xfId="1" applyNumberFormat="1" applyFont="1" applyFill="1" applyBorder="1" applyAlignment="1"/>
    <xf numFmtId="3" fontId="5" fillId="2" borderId="1" xfId="1" applyNumberFormat="1" applyFont="1" applyFill="1" applyBorder="1" applyAlignment="1"/>
    <xf numFmtId="0" fontId="6" fillId="0" borderId="1" xfId="0" applyFont="1" applyFill="1" applyBorder="1" applyAlignment="1">
      <alignment wrapText="1"/>
    </xf>
    <xf numFmtId="3" fontId="4" fillId="0" borderId="0" xfId="0" applyNumberFormat="1" applyFont="1" applyFill="1" applyBorder="1"/>
    <xf numFmtId="0" fontId="10" fillId="0" borderId="0" xfId="0" applyFont="1" applyFill="1" applyBorder="1"/>
    <xf numFmtId="0" fontId="4" fillId="0" borderId="2" xfId="0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9" fontId="2" fillId="0" borderId="0" xfId="0" applyNumberFormat="1" applyFont="1" applyFill="1"/>
    <xf numFmtId="0" fontId="2" fillId="7" borderId="0" xfId="0" applyFont="1" applyFill="1"/>
    <xf numFmtId="165" fontId="4" fillId="3" borderId="9" xfId="0" applyNumberFormat="1" applyFont="1" applyFill="1" applyBorder="1" applyAlignment="1">
      <alignment horizontal="right"/>
    </xf>
    <xf numFmtId="0" fontId="4" fillId="5" borderId="9" xfId="0" applyFont="1" applyFill="1" applyBorder="1"/>
    <xf numFmtId="0" fontId="4" fillId="5" borderId="9" xfId="0" applyFont="1" applyFill="1" applyBorder="1" applyAlignment="1">
      <alignment horizontal="center"/>
    </xf>
    <xf numFmtId="164" fontId="4" fillId="5" borderId="9" xfId="0" applyNumberFormat="1" applyFont="1" applyFill="1" applyBorder="1"/>
    <xf numFmtId="0" fontId="5" fillId="6" borderId="9" xfId="0" applyFont="1" applyFill="1" applyBorder="1"/>
    <xf numFmtId="0" fontId="5" fillId="6" borderId="9" xfId="0" applyFont="1" applyFill="1" applyBorder="1" applyAlignment="1">
      <alignment horizontal="center"/>
    </xf>
    <xf numFmtId="164" fontId="5" fillId="6" borderId="9" xfId="0" applyNumberFormat="1" applyFont="1" applyFill="1" applyBorder="1"/>
    <xf numFmtId="165" fontId="4" fillId="3" borderId="9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4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4" fillId="3" borderId="9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5" fontId="4" fillId="5" borderId="9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65" fontId="5" fillId="6" borderId="9" xfId="0" applyNumberFormat="1" applyFont="1" applyFill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3"/>
  <sheetViews>
    <sheetView tabSelected="1" view="pageBreakPreview" zoomScaleNormal="100" zoomScaleSheetLayoutView="100" workbookViewId="0">
      <selection sqref="A1:G1"/>
    </sheetView>
  </sheetViews>
  <sheetFormatPr defaultColWidth="9.140625" defaultRowHeight="12" x14ac:dyDescent="0.2"/>
  <cols>
    <col min="1" max="1" width="4" style="1" customWidth="1"/>
    <col min="2" max="2" width="15.5703125" style="1" customWidth="1"/>
    <col min="3" max="3" width="84.28515625" style="1" customWidth="1"/>
    <col min="4" max="4" width="9.140625" style="1"/>
    <col min="5" max="5" width="11.28515625" style="1" customWidth="1"/>
    <col min="6" max="6" width="9.85546875" style="18" bestFit="1" customWidth="1"/>
    <col min="7" max="7" width="9.5703125" style="18" customWidth="1"/>
    <col min="8" max="8" width="18.5703125" style="1" customWidth="1"/>
    <col min="9" max="9" width="9.7109375" style="1" bestFit="1" customWidth="1"/>
    <col min="10" max="16384" width="9.140625" style="1"/>
  </cols>
  <sheetData>
    <row r="1" spans="1:45" ht="24.6" customHeight="1" x14ac:dyDescent="0.2">
      <c r="A1" s="79" t="s">
        <v>94</v>
      </c>
      <c r="B1" s="79"/>
      <c r="C1" s="79"/>
      <c r="D1" s="79"/>
      <c r="E1" s="79"/>
      <c r="F1" s="79"/>
      <c r="G1" s="79"/>
    </row>
    <row r="2" spans="1:45" s="23" customFormat="1" x14ac:dyDescent="0.2">
      <c r="A2" s="80" t="s">
        <v>97</v>
      </c>
      <c r="B2" s="80"/>
      <c r="C2" s="80"/>
      <c r="D2" s="80"/>
      <c r="E2" s="80"/>
      <c r="F2" s="28"/>
      <c r="G2" s="39"/>
    </row>
    <row r="3" spans="1:45" s="23" customFormat="1" x14ac:dyDescent="0.2">
      <c r="A3" s="81" t="s">
        <v>14</v>
      </c>
      <c r="B3" s="81"/>
      <c r="C3" s="81"/>
      <c r="D3" s="52"/>
      <c r="E3" s="52">
        <f>G26</f>
        <v>0</v>
      </c>
      <c r="F3" s="39"/>
      <c r="G3" s="39"/>
      <c r="H3" s="40"/>
      <c r="I3" s="40"/>
    </row>
    <row r="4" spans="1:45" x14ac:dyDescent="0.2">
      <c r="A4" s="81" t="s">
        <v>95</v>
      </c>
      <c r="B4" s="81"/>
      <c r="C4" s="81"/>
      <c r="D4" s="52"/>
      <c r="E4" s="52">
        <f>G40</f>
        <v>0</v>
      </c>
      <c r="F4" s="19"/>
      <c r="G4" s="19"/>
      <c r="H4" s="2"/>
      <c r="I4" s="2"/>
    </row>
    <row r="5" spans="1:45" x14ac:dyDescent="0.2">
      <c r="A5" s="59" t="s">
        <v>75</v>
      </c>
      <c r="B5" s="59"/>
      <c r="C5" s="59"/>
      <c r="D5" s="45"/>
      <c r="E5" s="45">
        <f>G48</f>
        <v>0</v>
      </c>
      <c r="F5" s="19"/>
      <c r="G5" s="19"/>
      <c r="H5" s="2"/>
      <c r="I5" s="2"/>
    </row>
    <row r="6" spans="1:45" x14ac:dyDescent="0.2">
      <c r="A6" s="59" t="s">
        <v>38</v>
      </c>
      <c r="B6" s="59"/>
      <c r="C6" s="59"/>
      <c r="D6" s="45"/>
      <c r="E6" s="45">
        <f>G61</f>
        <v>0</v>
      </c>
      <c r="F6" s="19"/>
      <c r="G6" s="19"/>
      <c r="H6" s="2"/>
      <c r="I6" s="2"/>
    </row>
    <row r="7" spans="1:45" x14ac:dyDescent="0.2">
      <c r="A7" s="59" t="s">
        <v>96</v>
      </c>
      <c r="B7" s="59"/>
      <c r="C7" s="59"/>
      <c r="D7" s="45"/>
      <c r="E7" s="45">
        <f>G89</f>
        <v>0</v>
      </c>
      <c r="F7" s="19"/>
      <c r="G7" s="19"/>
      <c r="H7" s="2"/>
      <c r="I7" s="2"/>
    </row>
    <row r="8" spans="1:45" x14ac:dyDescent="0.2">
      <c r="A8" s="46" t="s">
        <v>16</v>
      </c>
      <c r="B8" s="47"/>
      <c r="C8" s="48"/>
      <c r="D8" s="69">
        <f>SUM(D3:E7)</f>
        <v>0</v>
      </c>
      <c r="E8" s="69"/>
      <c r="F8" s="19"/>
      <c r="G8" s="19"/>
      <c r="H8" s="2"/>
      <c r="I8" s="2"/>
    </row>
    <row r="9" spans="1:45" x14ac:dyDescent="0.2">
      <c r="A9" s="46" t="s">
        <v>11</v>
      </c>
      <c r="B9" s="47"/>
      <c r="C9" s="48"/>
      <c r="D9" s="69">
        <f>D8*0.21</f>
        <v>0</v>
      </c>
      <c r="E9" s="69"/>
      <c r="F9" s="19"/>
      <c r="G9" s="19"/>
      <c r="H9" s="57"/>
      <c r="I9" s="2"/>
      <c r="J9" s="58"/>
    </row>
    <row r="10" spans="1:45" x14ac:dyDescent="0.2">
      <c r="A10" s="49" t="s">
        <v>17</v>
      </c>
      <c r="B10" s="50"/>
      <c r="C10" s="51"/>
      <c r="D10" s="82">
        <f>SUM(D8:E9)</f>
        <v>0</v>
      </c>
      <c r="E10" s="82"/>
      <c r="F10" s="19"/>
      <c r="G10" s="19"/>
      <c r="H10" s="2"/>
      <c r="I10" s="2"/>
    </row>
    <row r="11" spans="1:45" s="22" customFormat="1" x14ac:dyDescent="0.2">
      <c r="A11" s="24"/>
      <c r="B11" s="25"/>
      <c r="C11" s="26"/>
      <c r="D11" s="27"/>
      <c r="E11" s="27"/>
      <c r="F11" s="19"/>
      <c r="G11" s="19"/>
      <c r="H11" s="2"/>
      <c r="I11" s="2"/>
    </row>
    <row r="12" spans="1:45" ht="15" customHeight="1" x14ac:dyDescent="0.2">
      <c r="A12" s="8" t="s">
        <v>1</v>
      </c>
      <c r="B12" s="8" t="s">
        <v>2</v>
      </c>
      <c r="C12" s="9" t="s">
        <v>3</v>
      </c>
      <c r="D12" s="8" t="s">
        <v>4</v>
      </c>
      <c r="E12" s="8" t="s">
        <v>5</v>
      </c>
      <c r="F12" s="29" t="s">
        <v>6</v>
      </c>
      <c r="G12" s="29" t="s">
        <v>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s="2" customFormat="1" ht="15" customHeight="1" x14ac:dyDescent="0.2">
      <c r="A13" s="10"/>
      <c r="B13" s="14" t="s">
        <v>14</v>
      </c>
      <c r="C13" s="11"/>
      <c r="D13" s="10"/>
      <c r="E13" s="10"/>
      <c r="F13" s="30"/>
      <c r="G13" s="30"/>
    </row>
    <row r="14" spans="1:45" s="2" customFormat="1" x14ac:dyDescent="0.2">
      <c r="A14" s="3">
        <v>1</v>
      </c>
      <c r="B14" s="53" t="s">
        <v>10</v>
      </c>
      <c r="C14" s="4" t="s">
        <v>61</v>
      </c>
      <c r="D14" s="3" t="s">
        <v>20</v>
      </c>
      <c r="E14" s="3">
        <v>1</v>
      </c>
      <c r="F14" s="5">
        <v>0</v>
      </c>
      <c r="G14" s="33">
        <f>E14*F14</f>
        <v>0</v>
      </c>
    </row>
    <row r="15" spans="1:45" s="2" customFormat="1" x14ac:dyDescent="0.2">
      <c r="A15" s="3">
        <v>2</v>
      </c>
      <c r="B15" s="53" t="s">
        <v>10</v>
      </c>
      <c r="C15" s="4" t="s">
        <v>43</v>
      </c>
      <c r="D15" s="3" t="s">
        <v>0</v>
      </c>
      <c r="E15" s="3">
        <f>3*7</f>
        <v>21</v>
      </c>
      <c r="F15" s="5">
        <v>0</v>
      </c>
      <c r="G15" s="33">
        <f t="shared" ref="G15:G25" si="0">E15*F15</f>
        <v>0</v>
      </c>
    </row>
    <row r="16" spans="1:45" s="2" customFormat="1" x14ac:dyDescent="0.2">
      <c r="A16" s="3">
        <v>3</v>
      </c>
      <c r="B16" s="53" t="s">
        <v>10</v>
      </c>
      <c r="C16" s="4" t="s">
        <v>70</v>
      </c>
      <c r="D16" s="3" t="s">
        <v>19</v>
      </c>
      <c r="E16" s="3">
        <f>0.06*7</f>
        <v>0.42</v>
      </c>
      <c r="F16" s="5">
        <v>0</v>
      </c>
      <c r="G16" s="33">
        <f t="shared" si="0"/>
        <v>0</v>
      </c>
    </row>
    <row r="17" spans="1:11" s="2" customFormat="1" x14ac:dyDescent="0.2">
      <c r="A17" s="3">
        <v>4</v>
      </c>
      <c r="B17" s="53" t="s">
        <v>10</v>
      </c>
      <c r="C17" s="4" t="s">
        <v>69</v>
      </c>
      <c r="D17" s="3" t="s">
        <v>19</v>
      </c>
      <c r="E17" s="3">
        <f>0.06*7</f>
        <v>0.42</v>
      </c>
      <c r="F17" s="5">
        <v>0</v>
      </c>
      <c r="G17" s="33">
        <f>((E17*1000)/50)*F17</f>
        <v>0</v>
      </c>
    </row>
    <row r="18" spans="1:11" s="2" customFormat="1" x14ac:dyDescent="0.2">
      <c r="A18" s="3">
        <v>5</v>
      </c>
      <c r="B18" s="53" t="s">
        <v>10</v>
      </c>
      <c r="C18" s="4" t="s">
        <v>62</v>
      </c>
      <c r="D18" s="3" t="s">
        <v>0</v>
      </c>
      <c r="E18" s="3">
        <v>7</v>
      </c>
      <c r="F18" s="5">
        <v>0</v>
      </c>
      <c r="G18" s="33">
        <f t="shared" si="0"/>
        <v>0</v>
      </c>
    </row>
    <row r="19" spans="1:11" s="2" customFormat="1" x14ac:dyDescent="0.2">
      <c r="A19" s="3">
        <v>6</v>
      </c>
      <c r="B19" s="53" t="s">
        <v>10</v>
      </c>
      <c r="C19" s="4" t="s">
        <v>63</v>
      </c>
      <c r="D19" s="3" t="s">
        <v>21</v>
      </c>
      <c r="E19" s="3">
        <f>3*6+3.41</f>
        <v>21.41</v>
      </c>
      <c r="F19" s="5">
        <v>0</v>
      </c>
      <c r="G19" s="33">
        <f t="shared" si="0"/>
        <v>0</v>
      </c>
    </row>
    <row r="20" spans="1:11" s="2" customFormat="1" x14ac:dyDescent="0.2">
      <c r="A20" s="3">
        <v>7</v>
      </c>
      <c r="B20" s="53" t="s">
        <v>10</v>
      </c>
      <c r="C20" s="4" t="s">
        <v>80</v>
      </c>
      <c r="D20" s="3" t="s">
        <v>0</v>
      </c>
      <c r="E20" s="3">
        <v>6</v>
      </c>
      <c r="F20" s="5">
        <v>0</v>
      </c>
      <c r="G20" s="33">
        <f t="shared" si="0"/>
        <v>0</v>
      </c>
    </row>
    <row r="21" spans="1:11" s="2" customFormat="1" x14ac:dyDescent="0.2">
      <c r="A21" s="3">
        <v>8</v>
      </c>
      <c r="B21" s="53" t="s">
        <v>10</v>
      </c>
      <c r="C21" s="4" t="s">
        <v>44</v>
      </c>
      <c r="D21" s="3" t="s">
        <v>21</v>
      </c>
      <c r="E21" s="3">
        <f>0.75*0.75*6</f>
        <v>3.375</v>
      </c>
      <c r="F21" s="5">
        <v>0</v>
      </c>
      <c r="G21" s="33">
        <f t="shared" si="0"/>
        <v>0</v>
      </c>
    </row>
    <row r="22" spans="1:11" s="2" customFormat="1" x14ac:dyDescent="0.2">
      <c r="A22" s="3">
        <v>9</v>
      </c>
      <c r="B22" s="53" t="s">
        <v>10</v>
      </c>
      <c r="C22" s="6" t="s">
        <v>81</v>
      </c>
      <c r="D22" s="3" t="s">
        <v>19</v>
      </c>
      <c r="E22" s="3">
        <f>0.6*0.39</f>
        <v>0.23399999999999999</v>
      </c>
      <c r="F22" s="5">
        <v>0</v>
      </c>
      <c r="G22" s="33">
        <f t="shared" si="0"/>
        <v>0</v>
      </c>
    </row>
    <row r="23" spans="1:11" s="2" customFormat="1" ht="11.25" customHeight="1" x14ac:dyDescent="0.2">
      <c r="A23" s="3">
        <v>10</v>
      </c>
      <c r="B23" s="53" t="s">
        <v>10</v>
      </c>
      <c r="C23" s="6" t="s">
        <v>84</v>
      </c>
      <c r="D23" s="3" t="s">
        <v>19</v>
      </c>
      <c r="E23" s="3">
        <f>E22</f>
        <v>0.23399999999999999</v>
      </c>
      <c r="F23" s="5">
        <v>0</v>
      </c>
      <c r="G23" s="33">
        <f t="shared" si="0"/>
        <v>0</v>
      </c>
    </row>
    <row r="24" spans="1:11" s="2" customFormat="1" x14ac:dyDescent="0.2">
      <c r="A24" s="3">
        <v>11</v>
      </c>
      <c r="B24" s="53" t="s">
        <v>10</v>
      </c>
      <c r="C24" s="6" t="s">
        <v>83</v>
      </c>
      <c r="D24" s="3" t="s">
        <v>19</v>
      </c>
      <c r="E24" s="3">
        <f>0.6*0.35</f>
        <v>0.21</v>
      </c>
      <c r="F24" s="5">
        <v>0</v>
      </c>
      <c r="G24" s="33">
        <f t="shared" si="0"/>
        <v>0</v>
      </c>
    </row>
    <row r="25" spans="1:11" s="2" customFormat="1" ht="12.75" customHeight="1" x14ac:dyDescent="0.2">
      <c r="A25" s="3">
        <v>12</v>
      </c>
      <c r="B25" s="53" t="s">
        <v>10</v>
      </c>
      <c r="C25" s="55" t="s">
        <v>82</v>
      </c>
      <c r="D25" s="3" t="s">
        <v>19</v>
      </c>
      <c r="E25" s="3">
        <f>E24</f>
        <v>0.21</v>
      </c>
      <c r="F25" s="5">
        <v>0</v>
      </c>
      <c r="G25" s="33">
        <f t="shared" si="0"/>
        <v>0</v>
      </c>
    </row>
    <row r="26" spans="1:11" s="2" customFormat="1" ht="15" customHeight="1" x14ac:dyDescent="0.2">
      <c r="A26" s="4"/>
      <c r="B26" s="3"/>
      <c r="C26" s="73" t="s">
        <v>15</v>
      </c>
      <c r="D26" s="74"/>
      <c r="E26" s="74"/>
      <c r="F26" s="75"/>
      <c r="G26" s="31">
        <f>SUM(G14:G25)</f>
        <v>0</v>
      </c>
    </row>
    <row r="27" spans="1:11" s="2" customFormat="1" ht="15" customHeight="1" x14ac:dyDescent="0.2">
      <c r="A27" s="12"/>
      <c r="B27" s="15" t="s">
        <v>67</v>
      </c>
      <c r="C27" s="13"/>
      <c r="D27" s="12"/>
      <c r="E27" s="12"/>
      <c r="F27" s="16"/>
      <c r="G27" s="32"/>
    </row>
    <row r="28" spans="1:11" s="2" customFormat="1" ht="15" customHeight="1" x14ac:dyDescent="0.2">
      <c r="A28" s="3">
        <v>13</v>
      </c>
      <c r="B28" s="53" t="s">
        <v>10</v>
      </c>
      <c r="C28" s="6" t="s">
        <v>79</v>
      </c>
      <c r="D28" s="3" t="s">
        <v>19</v>
      </c>
      <c r="E28" s="3">
        <f>(0.26*6)</f>
        <v>1.56</v>
      </c>
      <c r="F28" s="5">
        <v>0</v>
      </c>
      <c r="G28" s="33">
        <f t="shared" ref="G28:G39" si="1">E28*F28</f>
        <v>0</v>
      </c>
      <c r="K28" s="56"/>
    </row>
    <row r="29" spans="1:11" s="2" customFormat="1" ht="15" customHeight="1" x14ac:dyDescent="0.2">
      <c r="A29" s="3">
        <v>14</v>
      </c>
      <c r="B29" s="53" t="s">
        <v>10</v>
      </c>
      <c r="C29" s="6" t="s">
        <v>45</v>
      </c>
      <c r="D29" s="3" t="s">
        <v>19</v>
      </c>
      <c r="E29" s="3">
        <f>(0.26*6)</f>
        <v>1.56</v>
      </c>
      <c r="F29" s="5">
        <v>0</v>
      </c>
      <c r="G29" s="33">
        <f t="shared" si="1"/>
        <v>0</v>
      </c>
    </row>
    <row r="30" spans="1:11" s="2" customFormat="1" ht="15" customHeight="1" x14ac:dyDescent="0.2">
      <c r="A30" s="3">
        <v>15</v>
      </c>
      <c r="B30" s="53" t="s">
        <v>58</v>
      </c>
      <c r="C30" s="6" t="s">
        <v>47</v>
      </c>
      <c r="D30" s="3" t="s">
        <v>0</v>
      </c>
      <c r="E30" s="3">
        <v>6</v>
      </c>
      <c r="F30" s="5">
        <v>0</v>
      </c>
      <c r="G30" s="33">
        <f t="shared" si="1"/>
        <v>0</v>
      </c>
      <c r="I30" s="43"/>
    </row>
    <row r="31" spans="1:11" s="2" customFormat="1" ht="15" customHeight="1" x14ac:dyDescent="0.2">
      <c r="A31" s="3">
        <v>16</v>
      </c>
      <c r="B31" s="53" t="s">
        <v>10</v>
      </c>
      <c r="C31" s="6" t="s">
        <v>71</v>
      </c>
      <c r="D31" s="3" t="s">
        <v>19</v>
      </c>
      <c r="E31" s="3">
        <f>(0.23*6)</f>
        <v>1.3800000000000001</v>
      </c>
      <c r="F31" s="5">
        <v>0</v>
      </c>
      <c r="G31" s="33">
        <f t="shared" si="1"/>
        <v>0</v>
      </c>
      <c r="K31" s="56"/>
    </row>
    <row r="32" spans="1:11" s="2" customFormat="1" ht="15" customHeight="1" x14ac:dyDescent="0.2">
      <c r="A32" s="3">
        <v>17</v>
      </c>
      <c r="B32" s="53" t="s">
        <v>10</v>
      </c>
      <c r="C32" s="6" t="s">
        <v>41</v>
      </c>
      <c r="D32" s="3" t="s">
        <v>19</v>
      </c>
      <c r="E32" s="3">
        <f>(0.23*6)</f>
        <v>1.3800000000000001</v>
      </c>
      <c r="F32" s="5">
        <v>0</v>
      </c>
      <c r="G32" s="33">
        <f t="shared" si="1"/>
        <v>0</v>
      </c>
    </row>
    <row r="33" spans="1:9" s="2" customFormat="1" ht="24" x14ac:dyDescent="0.2">
      <c r="A33" s="3">
        <v>18</v>
      </c>
      <c r="B33" s="53" t="s">
        <v>10</v>
      </c>
      <c r="C33" s="6" t="s">
        <v>77</v>
      </c>
      <c r="D33" s="3" t="s">
        <v>12</v>
      </c>
      <c r="E33" s="3">
        <f>(E28+E31)*6</f>
        <v>17.64</v>
      </c>
      <c r="F33" s="5">
        <v>0</v>
      </c>
      <c r="G33" s="33">
        <f t="shared" si="1"/>
        <v>0</v>
      </c>
    </row>
    <row r="34" spans="1:9" s="2" customFormat="1" ht="15" customHeight="1" x14ac:dyDescent="0.2">
      <c r="A34" s="3">
        <v>19</v>
      </c>
      <c r="B34" s="53" t="s">
        <v>10</v>
      </c>
      <c r="C34" s="6" t="s">
        <v>76</v>
      </c>
      <c r="D34" s="3" t="s">
        <v>12</v>
      </c>
      <c r="E34" s="3">
        <f>(E28+E31)*6</f>
        <v>17.64</v>
      </c>
      <c r="F34" s="5">
        <v>0</v>
      </c>
      <c r="G34" s="33">
        <f t="shared" si="1"/>
        <v>0</v>
      </c>
    </row>
    <row r="35" spans="1:9" s="2" customFormat="1" ht="15" customHeight="1" x14ac:dyDescent="0.2">
      <c r="A35" s="3">
        <v>20</v>
      </c>
      <c r="B35" s="53" t="s">
        <v>10</v>
      </c>
      <c r="C35" s="6" t="s">
        <v>46</v>
      </c>
      <c r="D35" s="3" t="s">
        <v>0</v>
      </c>
      <c r="E35" s="3">
        <v>6</v>
      </c>
      <c r="F35" s="5">
        <v>0</v>
      </c>
      <c r="G35" s="33">
        <f t="shared" si="1"/>
        <v>0</v>
      </c>
    </row>
    <row r="36" spans="1:9" s="2" customFormat="1" ht="15" customHeight="1" x14ac:dyDescent="0.2">
      <c r="A36" s="3">
        <v>21</v>
      </c>
      <c r="B36" s="53" t="s">
        <v>10</v>
      </c>
      <c r="C36" s="6" t="s">
        <v>65</v>
      </c>
      <c r="D36" s="3" t="s">
        <v>0</v>
      </c>
      <c r="E36" s="3">
        <v>6</v>
      </c>
      <c r="F36" s="5">
        <v>0</v>
      </c>
      <c r="G36" s="33">
        <f t="shared" si="1"/>
        <v>0</v>
      </c>
    </row>
    <row r="37" spans="1:9" s="2" customFormat="1" x14ac:dyDescent="0.2">
      <c r="A37" s="3">
        <v>22</v>
      </c>
      <c r="B37" s="53" t="s">
        <v>60</v>
      </c>
      <c r="C37" s="54" t="s">
        <v>59</v>
      </c>
      <c r="D37" s="3" t="s">
        <v>0</v>
      </c>
      <c r="E37" s="3">
        <v>6</v>
      </c>
      <c r="F37" s="5">
        <v>0</v>
      </c>
      <c r="G37" s="33">
        <f t="shared" si="1"/>
        <v>0</v>
      </c>
    </row>
    <row r="38" spans="1:9" s="2" customFormat="1" ht="15" customHeight="1" x14ac:dyDescent="0.2">
      <c r="A38" s="3">
        <v>23</v>
      </c>
      <c r="B38" s="53" t="s">
        <v>10</v>
      </c>
      <c r="C38" s="6" t="s">
        <v>64</v>
      </c>
      <c r="D38" s="3" t="s">
        <v>0</v>
      </c>
      <c r="E38" s="3">
        <v>6</v>
      </c>
      <c r="F38" s="5">
        <v>0</v>
      </c>
      <c r="G38" s="33">
        <f t="shared" si="1"/>
        <v>0</v>
      </c>
      <c r="I38" s="19"/>
    </row>
    <row r="39" spans="1:9" s="2" customFormat="1" ht="15" customHeight="1" x14ac:dyDescent="0.2">
      <c r="A39" s="3">
        <v>24</v>
      </c>
      <c r="B39" s="53" t="s">
        <v>23</v>
      </c>
      <c r="C39" s="6" t="s">
        <v>37</v>
      </c>
      <c r="D39" s="3" t="s">
        <v>0</v>
      </c>
      <c r="E39" s="3">
        <v>6</v>
      </c>
      <c r="F39" s="5">
        <v>0</v>
      </c>
      <c r="G39" s="33">
        <f t="shared" si="1"/>
        <v>0</v>
      </c>
    </row>
    <row r="40" spans="1:9" ht="15" customHeight="1" x14ac:dyDescent="0.2">
      <c r="A40" s="3"/>
      <c r="B40" s="3"/>
      <c r="C40" s="73" t="s">
        <v>66</v>
      </c>
      <c r="D40" s="74"/>
      <c r="E40" s="74"/>
      <c r="F40" s="75"/>
      <c r="G40" s="34">
        <f>SUM(G28:G39)</f>
        <v>0</v>
      </c>
      <c r="I40" s="2"/>
    </row>
    <row r="41" spans="1:9" x14ac:dyDescent="0.2">
      <c r="A41" s="12"/>
      <c r="B41" s="17" t="s">
        <v>75</v>
      </c>
      <c r="C41" s="17"/>
      <c r="D41" s="12"/>
      <c r="E41" s="12"/>
      <c r="F41" s="16"/>
      <c r="G41" s="32"/>
      <c r="I41" s="2"/>
    </row>
    <row r="42" spans="1:9" x14ac:dyDescent="0.2">
      <c r="A42" s="3">
        <v>25</v>
      </c>
      <c r="B42" s="53" t="s">
        <v>24</v>
      </c>
      <c r="C42" s="6" t="s">
        <v>25</v>
      </c>
      <c r="D42" s="3" t="s">
        <v>0</v>
      </c>
      <c r="E42" s="3">
        <f>E53+E54+E55+E56</f>
        <v>147</v>
      </c>
      <c r="F42" s="5">
        <v>0</v>
      </c>
      <c r="G42" s="33">
        <f>E42*F42</f>
        <v>0</v>
      </c>
    </row>
    <row r="43" spans="1:9" x14ac:dyDescent="0.2">
      <c r="A43" s="3">
        <v>26</v>
      </c>
      <c r="B43" s="53" t="s">
        <v>10</v>
      </c>
      <c r="C43" s="6" t="s">
        <v>78</v>
      </c>
      <c r="D43" s="3" t="s">
        <v>0</v>
      </c>
      <c r="E43" s="3">
        <f>E42</f>
        <v>147</v>
      </c>
      <c r="F43" s="5">
        <v>0</v>
      </c>
      <c r="G43" s="33">
        <f>E43*F43</f>
        <v>0</v>
      </c>
    </row>
    <row r="44" spans="1:9" x14ac:dyDescent="0.2">
      <c r="A44" s="3">
        <v>27</v>
      </c>
      <c r="B44" s="53" t="s">
        <v>27</v>
      </c>
      <c r="C44" s="6" t="s">
        <v>28</v>
      </c>
      <c r="D44" s="3" t="s">
        <v>0</v>
      </c>
      <c r="E44" s="3">
        <f>E57+E58+E59+E60</f>
        <v>432</v>
      </c>
      <c r="F44" s="5">
        <v>0</v>
      </c>
      <c r="G44" s="33">
        <f t="shared" ref="G44:G47" si="2">E44*F44</f>
        <v>0</v>
      </c>
    </row>
    <row r="45" spans="1:9" ht="13.5" x14ac:dyDescent="0.2">
      <c r="A45" s="3">
        <v>28</v>
      </c>
      <c r="B45" s="53" t="s">
        <v>73</v>
      </c>
      <c r="C45" s="6" t="s">
        <v>72</v>
      </c>
      <c r="D45" s="7" t="s">
        <v>13</v>
      </c>
      <c r="E45" s="3">
        <f>0.56*6+0.6</f>
        <v>3.9600000000000004</v>
      </c>
      <c r="F45" s="5">
        <v>0</v>
      </c>
      <c r="G45" s="33">
        <f t="shared" si="2"/>
        <v>0</v>
      </c>
    </row>
    <row r="46" spans="1:9" ht="13.5" x14ac:dyDescent="0.2">
      <c r="A46" s="3">
        <v>29</v>
      </c>
      <c r="B46" s="53" t="s">
        <v>10</v>
      </c>
      <c r="C46" s="4" t="s">
        <v>68</v>
      </c>
      <c r="D46" s="3" t="s">
        <v>26</v>
      </c>
      <c r="E46" s="41">
        <f>E45*0.06</f>
        <v>0.23760000000000001</v>
      </c>
      <c r="F46" s="5">
        <v>0</v>
      </c>
      <c r="G46" s="33">
        <f t="shared" si="2"/>
        <v>0</v>
      </c>
    </row>
    <row r="47" spans="1:9" ht="13.5" x14ac:dyDescent="0.2">
      <c r="A47" s="3">
        <v>30</v>
      </c>
      <c r="B47" s="53" t="s">
        <v>10</v>
      </c>
      <c r="C47" s="4" t="s">
        <v>36</v>
      </c>
      <c r="D47" s="7" t="s">
        <v>13</v>
      </c>
      <c r="E47" s="3">
        <f>E45</f>
        <v>3.9600000000000004</v>
      </c>
      <c r="F47" s="5">
        <v>0</v>
      </c>
      <c r="G47" s="33">
        <f t="shared" si="2"/>
        <v>0</v>
      </c>
    </row>
    <row r="48" spans="1:9" ht="15" customHeight="1" x14ac:dyDescent="0.2">
      <c r="A48" s="3"/>
      <c r="B48" s="3"/>
      <c r="C48" s="73" t="s">
        <v>74</v>
      </c>
      <c r="D48" s="74"/>
      <c r="E48" s="74"/>
      <c r="F48" s="75"/>
      <c r="G48" s="31">
        <f>SUM(G42:G47)</f>
        <v>0</v>
      </c>
    </row>
    <row r="49" spans="1:10" x14ac:dyDescent="0.2">
      <c r="A49" s="12"/>
      <c r="B49" s="17" t="s">
        <v>38</v>
      </c>
      <c r="C49" s="17"/>
      <c r="D49" s="12"/>
      <c r="E49" s="12"/>
      <c r="F49" s="16"/>
      <c r="G49" s="32"/>
      <c r="I49" s="2"/>
    </row>
    <row r="50" spans="1:10" ht="15" customHeight="1" x14ac:dyDescent="0.2">
      <c r="A50" s="3">
        <v>31</v>
      </c>
      <c r="B50" s="53" t="s">
        <v>10</v>
      </c>
      <c r="C50" s="4" t="s">
        <v>52</v>
      </c>
      <c r="D50" s="7" t="s">
        <v>0</v>
      </c>
      <c r="E50" s="3">
        <v>4</v>
      </c>
      <c r="F50" s="5">
        <v>0</v>
      </c>
      <c r="G50" s="33">
        <f>F50*E50</f>
        <v>0</v>
      </c>
      <c r="H50" s="18"/>
    </row>
    <row r="51" spans="1:10" x14ac:dyDescent="0.2">
      <c r="A51" s="3">
        <v>32</v>
      </c>
      <c r="B51" s="53" t="s">
        <v>10</v>
      </c>
      <c r="C51" s="6" t="s">
        <v>53</v>
      </c>
      <c r="D51" s="3" t="s">
        <v>0</v>
      </c>
      <c r="E51" s="3">
        <v>1</v>
      </c>
      <c r="F51" s="5">
        <v>0</v>
      </c>
      <c r="G51" s="33">
        <f t="shared" ref="G51:G60" si="3">F51*E51</f>
        <v>0</v>
      </c>
    </row>
    <row r="52" spans="1:10" x14ac:dyDescent="0.2">
      <c r="A52" s="3">
        <v>33</v>
      </c>
      <c r="B52" s="53" t="s">
        <v>10</v>
      </c>
      <c r="C52" s="6" t="s">
        <v>93</v>
      </c>
      <c r="D52" s="3" t="s">
        <v>0</v>
      </c>
      <c r="E52" s="3">
        <v>1</v>
      </c>
      <c r="F52" s="5">
        <v>0</v>
      </c>
      <c r="G52" s="33">
        <f t="shared" si="3"/>
        <v>0</v>
      </c>
    </row>
    <row r="53" spans="1:10" ht="15" x14ac:dyDescent="0.25">
      <c r="A53" s="3">
        <v>34</v>
      </c>
      <c r="B53" s="53" t="s">
        <v>10</v>
      </c>
      <c r="C53" s="6" t="s">
        <v>48</v>
      </c>
      <c r="D53" s="3" t="s">
        <v>0</v>
      </c>
      <c r="E53" s="3">
        <v>100</v>
      </c>
      <c r="F53" s="5">
        <v>0</v>
      </c>
      <c r="G53" s="33">
        <f t="shared" si="3"/>
        <v>0</v>
      </c>
    </row>
    <row r="54" spans="1:10" ht="15" x14ac:dyDescent="0.25">
      <c r="A54" s="3">
        <v>35</v>
      </c>
      <c r="B54" s="53" t="s">
        <v>10</v>
      </c>
      <c r="C54" s="6" t="s">
        <v>51</v>
      </c>
      <c r="D54" s="3" t="s">
        <v>0</v>
      </c>
      <c r="E54" s="3">
        <v>27</v>
      </c>
      <c r="F54" s="5">
        <v>0</v>
      </c>
      <c r="G54" s="33">
        <f t="shared" si="3"/>
        <v>0</v>
      </c>
      <c r="H54" s="18"/>
    </row>
    <row r="55" spans="1:10" x14ac:dyDescent="0.2">
      <c r="A55" s="3">
        <v>36</v>
      </c>
      <c r="B55" s="53" t="s">
        <v>10</v>
      </c>
      <c r="C55" s="6" t="s">
        <v>50</v>
      </c>
      <c r="D55" s="3" t="s">
        <v>0</v>
      </c>
      <c r="E55" s="3">
        <v>12</v>
      </c>
      <c r="F55" s="5">
        <v>0</v>
      </c>
      <c r="G55" s="33">
        <f t="shared" si="3"/>
        <v>0</v>
      </c>
    </row>
    <row r="56" spans="1:10" ht="15" x14ac:dyDescent="0.25">
      <c r="A56" s="3">
        <v>37</v>
      </c>
      <c r="B56" s="53" t="s">
        <v>10</v>
      </c>
      <c r="C56" s="6" t="s">
        <v>49</v>
      </c>
      <c r="D56" s="3" t="s">
        <v>0</v>
      </c>
      <c r="E56" s="3">
        <v>8</v>
      </c>
      <c r="F56" s="5">
        <v>0</v>
      </c>
      <c r="G56" s="33">
        <f t="shared" si="3"/>
        <v>0</v>
      </c>
    </row>
    <row r="57" spans="1:10" x14ac:dyDescent="0.2">
      <c r="A57" s="3">
        <v>38</v>
      </c>
      <c r="B57" s="53" t="s">
        <v>10</v>
      </c>
      <c r="C57" s="6" t="s">
        <v>54</v>
      </c>
      <c r="D57" s="3" t="s">
        <v>0</v>
      </c>
      <c r="E57" s="3">
        <v>118</v>
      </c>
      <c r="F57" s="5">
        <v>0</v>
      </c>
      <c r="G57" s="33">
        <f t="shared" si="3"/>
        <v>0</v>
      </c>
    </row>
    <row r="58" spans="1:10" x14ac:dyDescent="0.2">
      <c r="A58" s="3">
        <v>39</v>
      </c>
      <c r="B58" s="53" t="s">
        <v>10</v>
      </c>
      <c r="C58" s="6" t="s">
        <v>55</v>
      </c>
      <c r="D58" s="3" t="s">
        <v>0</v>
      </c>
      <c r="E58" s="3">
        <v>24</v>
      </c>
      <c r="F58" s="5">
        <v>0</v>
      </c>
      <c r="G58" s="33">
        <f t="shared" si="3"/>
        <v>0</v>
      </c>
      <c r="H58" s="2"/>
    </row>
    <row r="59" spans="1:10" x14ac:dyDescent="0.2">
      <c r="A59" s="3">
        <v>40</v>
      </c>
      <c r="B59" s="53" t="s">
        <v>10</v>
      </c>
      <c r="C59" s="6" t="s">
        <v>56</v>
      </c>
      <c r="D59" s="3" t="s">
        <v>0</v>
      </c>
      <c r="E59" s="3">
        <v>174</v>
      </c>
      <c r="F59" s="5">
        <v>0</v>
      </c>
      <c r="G59" s="33">
        <f t="shared" si="3"/>
        <v>0</v>
      </c>
    </row>
    <row r="60" spans="1:10" x14ac:dyDescent="0.2">
      <c r="A60" s="3">
        <v>41</v>
      </c>
      <c r="B60" s="53" t="s">
        <v>10</v>
      </c>
      <c r="C60" s="6" t="s">
        <v>57</v>
      </c>
      <c r="D60" s="3" t="s">
        <v>0</v>
      </c>
      <c r="E60" s="3">
        <v>116</v>
      </c>
      <c r="F60" s="5">
        <v>0</v>
      </c>
      <c r="G60" s="33">
        <f t="shared" si="3"/>
        <v>0</v>
      </c>
    </row>
    <row r="61" spans="1:10" ht="15" customHeight="1" x14ac:dyDescent="0.2">
      <c r="A61" s="3"/>
      <c r="B61" s="3"/>
      <c r="C61" s="73" t="s">
        <v>40</v>
      </c>
      <c r="D61" s="74"/>
      <c r="E61" s="74"/>
      <c r="F61" s="75"/>
      <c r="G61" s="31">
        <f>SUM(G50:G60)</f>
        <v>0</v>
      </c>
    </row>
    <row r="62" spans="1:10" x14ac:dyDescent="0.2">
      <c r="A62" s="12"/>
      <c r="B62" s="17" t="s">
        <v>96</v>
      </c>
      <c r="C62" s="17"/>
      <c r="D62" s="12"/>
      <c r="E62" s="12"/>
      <c r="F62" s="16"/>
      <c r="G62" s="32"/>
      <c r="I62" s="3"/>
      <c r="J62" s="44"/>
    </row>
    <row r="63" spans="1:10" s="2" customFormat="1" ht="14.45" customHeight="1" x14ac:dyDescent="0.2">
      <c r="A63" s="76" t="s">
        <v>29</v>
      </c>
      <c r="B63" s="77"/>
      <c r="C63" s="77"/>
      <c r="D63" s="77"/>
      <c r="E63" s="77"/>
      <c r="F63" s="77"/>
      <c r="G63" s="78"/>
    </row>
    <row r="64" spans="1:10" ht="24" x14ac:dyDescent="0.2">
      <c r="A64" s="3">
        <v>42</v>
      </c>
      <c r="B64" s="53" t="s">
        <v>10</v>
      </c>
      <c r="C64" s="38" t="s">
        <v>85</v>
      </c>
      <c r="D64" s="7" t="s">
        <v>13</v>
      </c>
      <c r="E64" s="3">
        <f>E45</f>
        <v>3.9600000000000004</v>
      </c>
      <c r="F64" s="42">
        <v>0</v>
      </c>
      <c r="G64" s="33">
        <f t="shared" ref="G64:G74" si="4">E64*F64</f>
        <v>0</v>
      </c>
    </row>
    <row r="65" spans="1:11" ht="13.5" x14ac:dyDescent="0.2">
      <c r="A65" s="3">
        <v>43</v>
      </c>
      <c r="B65" s="53" t="s">
        <v>10</v>
      </c>
      <c r="C65" s="38" t="s">
        <v>86</v>
      </c>
      <c r="D65" s="3" t="s">
        <v>26</v>
      </c>
      <c r="E65" s="3">
        <f>(50*E64/1000)*25</f>
        <v>4.9500000000000011</v>
      </c>
      <c r="F65" s="42">
        <v>0</v>
      </c>
      <c r="G65" s="33">
        <f t="shared" si="4"/>
        <v>0</v>
      </c>
      <c r="K65" s="2"/>
    </row>
    <row r="66" spans="1:11" ht="13.5" x14ac:dyDescent="0.2">
      <c r="A66" s="3">
        <v>44</v>
      </c>
      <c r="B66" s="53" t="s">
        <v>10</v>
      </c>
      <c r="C66" s="38" t="s">
        <v>87</v>
      </c>
      <c r="D66" s="7" t="s">
        <v>13</v>
      </c>
      <c r="E66" s="3">
        <f>E64*22</f>
        <v>87.12</v>
      </c>
      <c r="F66" s="42">
        <v>0</v>
      </c>
      <c r="G66" s="33">
        <f t="shared" si="4"/>
        <v>0</v>
      </c>
      <c r="K66" s="2"/>
    </row>
    <row r="67" spans="1:11" ht="13.5" x14ac:dyDescent="0.2">
      <c r="A67" s="3">
        <v>45</v>
      </c>
      <c r="B67" s="53" t="s">
        <v>32</v>
      </c>
      <c r="C67" s="38" t="s">
        <v>88</v>
      </c>
      <c r="D67" s="7" t="s">
        <v>13</v>
      </c>
      <c r="E67" s="3">
        <f>E64*12</f>
        <v>47.52</v>
      </c>
      <c r="F67" s="42">
        <v>0</v>
      </c>
      <c r="G67" s="33">
        <f t="shared" si="4"/>
        <v>0</v>
      </c>
      <c r="K67" s="2"/>
    </row>
    <row r="68" spans="1:11" ht="13.5" x14ac:dyDescent="0.2">
      <c r="A68" s="3">
        <v>46</v>
      </c>
      <c r="B68" s="53" t="s">
        <v>10</v>
      </c>
      <c r="C68" s="38" t="s">
        <v>89</v>
      </c>
      <c r="D68" s="7" t="s">
        <v>13</v>
      </c>
      <c r="E68" s="3">
        <f>E64*2</f>
        <v>7.9200000000000008</v>
      </c>
      <c r="F68" s="42">
        <v>0</v>
      </c>
      <c r="G68" s="33">
        <f t="shared" si="4"/>
        <v>0</v>
      </c>
    </row>
    <row r="69" spans="1:11" x14ac:dyDescent="0.2">
      <c r="A69" s="3">
        <v>47</v>
      </c>
      <c r="B69" s="53" t="s">
        <v>10</v>
      </c>
      <c r="C69" s="38" t="s">
        <v>90</v>
      </c>
      <c r="D69" s="7" t="s">
        <v>20</v>
      </c>
      <c r="E69" s="3">
        <v>1</v>
      </c>
      <c r="F69" s="42">
        <v>0</v>
      </c>
      <c r="G69" s="33">
        <f t="shared" si="4"/>
        <v>0</v>
      </c>
      <c r="I69" s="18"/>
    </row>
    <row r="70" spans="1:11" x14ac:dyDescent="0.2">
      <c r="A70" s="3">
        <v>48</v>
      </c>
      <c r="B70" s="53" t="s">
        <v>23</v>
      </c>
      <c r="C70" s="38" t="s">
        <v>42</v>
      </c>
      <c r="D70" s="3" t="s">
        <v>0</v>
      </c>
      <c r="E70" s="3">
        <v>6</v>
      </c>
      <c r="F70" s="42">
        <v>0</v>
      </c>
      <c r="G70" s="33">
        <f t="shared" si="4"/>
        <v>0</v>
      </c>
    </row>
    <row r="71" spans="1:11" x14ac:dyDescent="0.2">
      <c r="A71" s="3">
        <v>49</v>
      </c>
      <c r="B71" s="53" t="s">
        <v>10</v>
      </c>
      <c r="C71" s="38" t="s">
        <v>31</v>
      </c>
      <c r="D71" s="3" t="s">
        <v>0</v>
      </c>
      <c r="E71" s="3">
        <v>6</v>
      </c>
      <c r="F71" s="42">
        <v>0</v>
      </c>
      <c r="G71" s="33">
        <f t="shared" si="4"/>
        <v>0</v>
      </c>
    </row>
    <row r="72" spans="1:11" x14ac:dyDescent="0.2">
      <c r="A72" s="3">
        <v>50</v>
      </c>
      <c r="B72" s="53" t="s">
        <v>10</v>
      </c>
      <c r="C72" s="38" t="s">
        <v>91</v>
      </c>
      <c r="D72" s="3" t="s">
        <v>0</v>
      </c>
      <c r="E72" s="3">
        <v>6</v>
      </c>
      <c r="F72" s="42">
        <v>0</v>
      </c>
      <c r="G72" s="33">
        <f t="shared" si="4"/>
        <v>0</v>
      </c>
    </row>
    <row r="73" spans="1:11" x14ac:dyDescent="0.2">
      <c r="A73" s="3">
        <v>51</v>
      </c>
      <c r="B73" s="53" t="s">
        <v>10</v>
      </c>
      <c r="C73" s="38" t="s">
        <v>30</v>
      </c>
      <c r="D73" s="3" t="s">
        <v>0</v>
      </c>
      <c r="E73" s="3">
        <v>6</v>
      </c>
      <c r="F73" s="42">
        <v>0</v>
      </c>
      <c r="G73" s="33">
        <f t="shared" si="4"/>
        <v>0</v>
      </c>
    </row>
    <row r="74" spans="1:11" x14ac:dyDescent="0.2">
      <c r="A74" s="3">
        <v>52</v>
      </c>
      <c r="B74" s="53" t="s">
        <v>10</v>
      </c>
      <c r="C74" s="38" t="s">
        <v>39</v>
      </c>
      <c r="D74" s="3" t="s">
        <v>0</v>
      </c>
      <c r="E74" s="3">
        <v>6</v>
      </c>
      <c r="F74" s="42">
        <v>0</v>
      </c>
      <c r="G74" s="33">
        <f t="shared" si="4"/>
        <v>0</v>
      </c>
    </row>
    <row r="75" spans="1:11" s="2" customFormat="1" ht="14.45" customHeight="1" x14ac:dyDescent="0.2">
      <c r="A75" s="73" t="s">
        <v>33</v>
      </c>
      <c r="B75" s="74"/>
      <c r="C75" s="74"/>
      <c r="D75" s="74"/>
      <c r="E75" s="75"/>
      <c r="F75" s="31">
        <f>SUM(G64:G74)</f>
        <v>0</v>
      </c>
      <c r="G75" s="3"/>
    </row>
    <row r="76" spans="1:11" s="2" customFormat="1" ht="14.45" customHeight="1" x14ac:dyDescent="0.2">
      <c r="A76" s="76" t="s">
        <v>34</v>
      </c>
      <c r="B76" s="77"/>
      <c r="C76" s="77"/>
      <c r="D76" s="77"/>
      <c r="E76" s="77"/>
      <c r="F76" s="77"/>
      <c r="G76" s="78"/>
    </row>
    <row r="77" spans="1:11" ht="24" x14ac:dyDescent="0.2">
      <c r="A77" s="3">
        <v>53</v>
      </c>
      <c r="B77" s="53" t="s">
        <v>10</v>
      </c>
      <c r="C77" s="38" t="s">
        <v>85</v>
      </c>
      <c r="D77" s="7" t="s">
        <v>13</v>
      </c>
      <c r="E77" s="3">
        <f>E64</f>
        <v>3.9600000000000004</v>
      </c>
      <c r="F77" s="42">
        <v>0</v>
      </c>
      <c r="G77" s="33">
        <f t="shared" ref="G77:G87" si="5">E77*F77</f>
        <v>0</v>
      </c>
    </row>
    <row r="78" spans="1:11" ht="13.5" x14ac:dyDescent="0.2">
      <c r="A78" s="3">
        <v>54</v>
      </c>
      <c r="B78" s="53" t="s">
        <v>10</v>
      </c>
      <c r="C78" s="38" t="s">
        <v>86</v>
      </c>
      <c r="D78" s="3" t="s">
        <v>26</v>
      </c>
      <c r="E78" s="3">
        <f>(50*E77/1000)*25</f>
        <v>4.9500000000000011</v>
      </c>
      <c r="F78" s="42">
        <v>0</v>
      </c>
      <c r="G78" s="33">
        <f t="shared" si="5"/>
        <v>0</v>
      </c>
    </row>
    <row r="79" spans="1:11" ht="13.5" x14ac:dyDescent="0.2">
      <c r="A79" s="3">
        <v>55</v>
      </c>
      <c r="B79" s="53" t="s">
        <v>10</v>
      </c>
      <c r="C79" s="38" t="s">
        <v>87</v>
      </c>
      <c r="D79" s="7" t="s">
        <v>13</v>
      </c>
      <c r="E79" s="3">
        <f>E77*22</f>
        <v>87.12</v>
      </c>
      <c r="F79" s="42">
        <v>0</v>
      </c>
      <c r="G79" s="33">
        <f t="shared" si="5"/>
        <v>0</v>
      </c>
      <c r="K79" s="2"/>
    </row>
    <row r="80" spans="1:11" ht="13.5" x14ac:dyDescent="0.2">
      <c r="A80" s="3">
        <v>56</v>
      </c>
      <c r="B80" s="53" t="s">
        <v>32</v>
      </c>
      <c r="C80" s="38" t="s">
        <v>92</v>
      </c>
      <c r="D80" s="7" t="s">
        <v>13</v>
      </c>
      <c r="E80" s="3">
        <f>E77*8</f>
        <v>31.680000000000003</v>
      </c>
      <c r="F80" s="42">
        <v>0</v>
      </c>
      <c r="G80" s="33">
        <f t="shared" si="5"/>
        <v>0</v>
      </c>
      <c r="K80" s="2"/>
    </row>
    <row r="81" spans="1:11" ht="13.5" x14ac:dyDescent="0.2">
      <c r="A81" s="3">
        <v>57</v>
      </c>
      <c r="B81" s="53" t="s">
        <v>10</v>
      </c>
      <c r="C81" s="38" t="s">
        <v>89</v>
      </c>
      <c r="D81" s="7" t="s">
        <v>13</v>
      </c>
      <c r="E81" s="3">
        <f>E77*2</f>
        <v>7.9200000000000008</v>
      </c>
      <c r="F81" s="42">
        <v>0</v>
      </c>
      <c r="G81" s="33">
        <f t="shared" si="5"/>
        <v>0</v>
      </c>
      <c r="K81" s="2"/>
    </row>
    <row r="82" spans="1:11" x14ac:dyDescent="0.2">
      <c r="A82" s="3">
        <v>58</v>
      </c>
      <c r="B82" s="53" t="s">
        <v>10</v>
      </c>
      <c r="C82" s="38" t="s">
        <v>90</v>
      </c>
      <c r="D82" s="7" t="s">
        <v>20</v>
      </c>
      <c r="E82" s="3">
        <v>1</v>
      </c>
      <c r="F82" s="42">
        <v>0</v>
      </c>
      <c r="G82" s="33">
        <f t="shared" si="5"/>
        <v>0</v>
      </c>
    </row>
    <row r="83" spans="1:11" x14ac:dyDescent="0.2">
      <c r="A83" s="3">
        <v>59</v>
      </c>
      <c r="B83" s="53" t="s">
        <v>23</v>
      </c>
      <c r="C83" s="38" t="s">
        <v>42</v>
      </c>
      <c r="D83" s="3" t="s">
        <v>0</v>
      </c>
      <c r="E83" s="3">
        <v>6</v>
      </c>
      <c r="F83" s="42">
        <v>0</v>
      </c>
      <c r="G83" s="33">
        <f t="shared" si="5"/>
        <v>0</v>
      </c>
    </row>
    <row r="84" spans="1:11" x14ac:dyDescent="0.2">
      <c r="A84" s="3">
        <v>60</v>
      </c>
      <c r="B84" s="53" t="s">
        <v>10</v>
      </c>
      <c r="C84" s="38" t="s">
        <v>31</v>
      </c>
      <c r="D84" s="3" t="s">
        <v>0</v>
      </c>
      <c r="E84" s="3">
        <v>6</v>
      </c>
      <c r="F84" s="42">
        <v>0</v>
      </c>
      <c r="G84" s="33">
        <f t="shared" si="5"/>
        <v>0</v>
      </c>
    </row>
    <row r="85" spans="1:11" x14ac:dyDescent="0.2">
      <c r="A85" s="3">
        <v>61</v>
      </c>
      <c r="B85" s="53" t="s">
        <v>10</v>
      </c>
      <c r="C85" s="38" t="s">
        <v>91</v>
      </c>
      <c r="D85" s="3" t="s">
        <v>0</v>
      </c>
      <c r="E85" s="3">
        <v>6</v>
      </c>
      <c r="F85" s="42">
        <v>0</v>
      </c>
      <c r="G85" s="33">
        <f t="shared" si="5"/>
        <v>0</v>
      </c>
    </row>
    <row r="86" spans="1:11" x14ac:dyDescent="0.2">
      <c r="A86" s="3">
        <v>62</v>
      </c>
      <c r="B86" s="53" t="s">
        <v>10</v>
      </c>
      <c r="C86" s="38" t="s">
        <v>30</v>
      </c>
      <c r="D86" s="3" t="s">
        <v>0</v>
      </c>
      <c r="E86" s="3">
        <v>6</v>
      </c>
      <c r="F86" s="42">
        <v>0</v>
      </c>
      <c r="G86" s="33">
        <f t="shared" si="5"/>
        <v>0</v>
      </c>
    </row>
    <row r="87" spans="1:11" x14ac:dyDescent="0.2">
      <c r="A87" s="3">
        <v>63</v>
      </c>
      <c r="B87" s="53" t="s">
        <v>10</v>
      </c>
      <c r="C87" s="38" t="s">
        <v>39</v>
      </c>
      <c r="D87" s="3" t="s">
        <v>0</v>
      </c>
      <c r="E87" s="3">
        <v>6</v>
      </c>
      <c r="F87" s="42">
        <v>0</v>
      </c>
      <c r="G87" s="33">
        <f t="shared" si="5"/>
        <v>0</v>
      </c>
    </row>
    <row r="88" spans="1:11" s="2" customFormat="1" ht="14.45" customHeight="1" x14ac:dyDescent="0.2">
      <c r="A88" s="73" t="s">
        <v>35</v>
      </c>
      <c r="B88" s="74"/>
      <c r="C88" s="74"/>
      <c r="D88" s="74"/>
      <c r="E88" s="75"/>
      <c r="F88" s="31">
        <f>SUM(G77:G87)</f>
        <v>0</v>
      </c>
      <c r="G88" s="3"/>
    </row>
    <row r="89" spans="1:11" ht="15" customHeight="1" x14ac:dyDescent="0.2">
      <c r="A89" s="3"/>
      <c r="B89" s="3"/>
      <c r="C89" s="73" t="s">
        <v>18</v>
      </c>
      <c r="D89" s="74"/>
      <c r="E89" s="74"/>
      <c r="F89" s="75"/>
      <c r="G89" s="31">
        <f>SUM(G63:G88)</f>
        <v>0</v>
      </c>
    </row>
    <row r="90" spans="1:11" ht="15" customHeight="1" x14ac:dyDescent="0.2">
      <c r="A90" s="70" t="s">
        <v>22</v>
      </c>
      <c r="B90" s="71"/>
      <c r="C90" s="71"/>
      <c r="D90" s="71"/>
      <c r="E90" s="71"/>
      <c r="F90" s="71"/>
      <c r="G90" s="72"/>
    </row>
    <row r="91" spans="1:11" ht="15" customHeight="1" x14ac:dyDescent="0.2">
      <c r="A91" s="20"/>
      <c r="B91" s="63" t="s">
        <v>8</v>
      </c>
      <c r="C91" s="64"/>
      <c r="D91" s="64"/>
      <c r="E91" s="64"/>
      <c r="F91" s="65"/>
      <c r="G91" s="35">
        <f>G26+G40+G48+G61+G89</f>
        <v>0</v>
      </c>
    </row>
    <row r="92" spans="1:11" ht="15" customHeight="1" x14ac:dyDescent="0.2">
      <c r="A92" s="21"/>
      <c r="B92" s="66" t="s">
        <v>11</v>
      </c>
      <c r="C92" s="67"/>
      <c r="D92" s="67"/>
      <c r="E92" s="67"/>
      <c r="F92" s="68"/>
      <c r="G92" s="36">
        <f>G91*0.21</f>
        <v>0</v>
      </c>
    </row>
    <row r="93" spans="1:11" ht="15" customHeight="1" x14ac:dyDescent="0.2">
      <c r="A93" s="21"/>
      <c r="B93" s="60" t="s">
        <v>9</v>
      </c>
      <c r="C93" s="61"/>
      <c r="D93" s="61"/>
      <c r="E93" s="61"/>
      <c r="F93" s="62"/>
      <c r="G93" s="37">
        <f>SUM(G91:G92)</f>
        <v>0</v>
      </c>
    </row>
  </sheetData>
  <customSheetViews>
    <customSheetView guid="{B89D14B5-A0B4-4D6C-8534-76F2ACEFA226}" scale="85" showPageBreaks="1" printArea="1" view="pageBreakPreview" topLeftCell="A94">
      <selection activeCell="C103" sqref="C103"/>
      <rowBreaks count="5" manualBreakCount="5">
        <brk id="34" max="6" man="1"/>
        <brk id="73" max="6" man="1"/>
        <brk id="119" max="6" man="1"/>
        <brk id="154" max="6" man="1"/>
        <brk id="191" max="6" man="1"/>
      </rowBreaks>
      <pageMargins left="0.7" right="0.7" top="1.167401575" bottom="0.78740157499999996" header="0.3" footer="0.3"/>
      <pageSetup scale="69" orientation="landscape" r:id="rId1"/>
      <headerFooter>
        <oddFooter>&amp;R&amp;"Arial,Obyčejné"&amp;8&amp;P/&amp;N</oddFooter>
      </headerFooter>
    </customSheetView>
  </customSheetViews>
  <mergeCells count="20">
    <mergeCell ref="A1:G1"/>
    <mergeCell ref="C26:F26"/>
    <mergeCell ref="C40:F40"/>
    <mergeCell ref="C61:F61"/>
    <mergeCell ref="A2:E2"/>
    <mergeCell ref="A3:C3"/>
    <mergeCell ref="A4:C4"/>
    <mergeCell ref="D9:E9"/>
    <mergeCell ref="D10:E10"/>
    <mergeCell ref="C48:F48"/>
    <mergeCell ref="B93:F93"/>
    <mergeCell ref="B91:F91"/>
    <mergeCell ref="B92:F92"/>
    <mergeCell ref="D8:E8"/>
    <mergeCell ref="A90:G90"/>
    <mergeCell ref="C89:F89"/>
    <mergeCell ref="A63:G63"/>
    <mergeCell ref="A75:E75"/>
    <mergeCell ref="A76:G76"/>
    <mergeCell ref="A88:E88"/>
  </mergeCells>
  <phoneticPr fontId="3" type="noConversion"/>
  <pageMargins left="0.7" right="0.7" top="1.167401575" bottom="0.78740157499999996" header="0.3" footer="0.3"/>
  <pageSetup paperSize="9" scale="67" orientation="landscape" r:id="rId2"/>
  <headerFooter>
    <oddFooter>&amp;R&amp;"Arial,Obyčejné"&amp;8&amp;P/&amp;N</oddFooter>
  </headerFooter>
  <rowBreaks count="2" manualBreakCount="2">
    <brk id="48" max="6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B89D14B5-A0B4-4D6C-8534-76F2ACEFA226}">
      <pageMargins left="0.7" right="0.7" top="0.78740157499999996" bottom="0.78740157499999996" header="0.3" footer="0.3"/>
    </customSheetView>
  </customSheetView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List3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Lukáš Havelka</cp:lastModifiedBy>
  <cp:lastPrinted>2018-06-12T05:45:45Z</cp:lastPrinted>
  <dcterms:created xsi:type="dcterms:W3CDTF">2012-10-19T16:14:20Z</dcterms:created>
  <dcterms:modified xsi:type="dcterms:W3CDTF">2018-06-21T17:29:58Z</dcterms:modified>
</cp:coreProperties>
</file>