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1_AKCE_Projekty\URB_Intervence-Palmovka\4_DVZ-mobiliar\29b_VYDANI\180631_OSM-MCP8_Zertvy-Sp-mob\"/>
    </mc:Choice>
  </mc:AlternateContent>
  <xr:revisionPtr revIDLastSave="0" documentId="10_ncr:8100000_{C4F7A2E1-AC2B-43EE-A0BD-17F75E88AF7D}" xr6:coauthVersionLast="33" xr6:coauthVersionMax="33" xr10:uidLastSave="{00000000-0000-0000-0000-000000000000}"/>
  <bookViews>
    <workbookView xWindow="0" yWindow="0" windowWidth="17970" windowHeight="9330" xr2:uid="{00000000-000D-0000-FFFF-FFFF00000000}"/>
  </bookViews>
  <sheets>
    <sheet name="rozpočet" sheetId="2" r:id="rId1"/>
    <sheet name="výpis_materiálu" sheetId="1" r:id="rId2"/>
  </sheets>
  <definedNames>
    <definedName name="_xlnm.Print_Area" localSheetId="0">rozpočet!$A$1:$G$67</definedName>
    <definedName name="_xlnm.Print_Area" localSheetId="1">výpis_materiálu!$B$3:$AM$42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  <c r="G57" i="2"/>
  <c r="G58" i="2"/>
  <c r="G56" i="2"/>
  <c r="G27" i="2"/>
  <c r="G40" i="2"/>
  <c r="AM41" i="1" l="1"/>
  <c r="AD41" i="1"/>
  <c r="E51" i="2" s="1"/>
  <c r="G51" i="2" s="1"/>
  <c r="AC41" i="1"/>
  <c r="E50" i="2" s="1"/>
  <c r="G50" i="2" s="1"/>
  <c r="AL41" i="1"/>
  <c r="E49" i="2" s="1"/>
  <c r="G49" i="2" s="1"/>
  <c r="AK41" i="1"/>
  <c r="E48" i="2" s="1"/>
  <c r="G48" i="2" s="1"/>
  <c r="AJ41" i="1"/>
  <c r="E47" i="2" s="1"/>
  <c r="G47" i="2" s="1"/>
  <c r="AI41" i="1"/>
  <c r="E46" i="2" s="1"/>
  <c r="G46" i="2" s="1"/>
  <c r="AH41" i="1"/>
  <c r="E38" i="2" s="1"/>
  <c r="G38" i="2" s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AB41" i="1"/>
  <c r="E25" i="2" s="1"/>
  <c r="G25" i="2" s="1"/>
  <c r="AG34" i="1"/>
  <c r="AG29" i="1"/>
  <c r="AG26" i="1"/>
  <c r="AG21" i="1"/>
  <c r="AG18" i="1"/>
  <c r="AG13" i="1"/>
  <c r="AG10" i="1"/>
  <c r="AG7" i="1"/>
  <c r="AE41" i="1"/>
  <c r="E31" i="2" s="1"/>
  <c r="E32" i="2" s="1"/>
  <c r="AF41" i="1"/>
  <c r="E34" i="2" s="1"/>
  <c r="E24" i="2"/>
  <c r="G24" i="2" s="1"/>
  <c r="AA41" i="1"/>
  <c r="G55" i="2"/>
  <c r="G59" i="2" s="1"/>
  <c r="G43" i="2"/>
  <c r="G22" i="2"/>
  <c r="G53" i="2" l="1"/>
  <c r="E7" i="2" s="1"/>
  <c r="E8" i="2"/>
  <c r="Z41" i="1"/>
  <c r="E20" i="2" s="1"/>
  <c r="G20" i="2" s="1"/>
  <c r="G34" i="2"/>
  <c r="E35" i="2"/>
  <c r="G35" i="2" s="1"/>
  <c r="G44" i="2"/>
  <c r="E6" i="2" s="1"/>
  <c r="E39" i="2"/>
  <c r="G39" i="2" s="1"/>
  <c r="E36" i="2"/>
  <c r="G36" i="2" s="1"/>
  <c r="G31" i="2"/>
  <c r="G32" i="2"/>
  <c r="E33" i="2"/>
  <c r="G33" i="2" s="1"/>
  <c r="AG41" i="1"/>
  <c r="E37" i="2" s="1"/>
  <c r="G37" i="2" s="1"/>
  <c r="G41" i="2" l="1"/>
  <c r="E5" i="2" s="1"/>
  <c r="Y41" i="1" l="1"/>
  <c r="E19" i="2" s="1"/>
  <c r="G19" i="2" s="1"/>
  <c r="W41" i="1"/>
  <c r="U41" i="1"/>
  <c r="S41" i="1"/>
  <c r="Q41" i="1"/>
  <c r="O41" i="1"/>
  <c r="M41" i="1"/>
  <c r="K41" i="1"/>
  <c r="I41" i="1"/>
  <c r="G41" i="1"/>
  <c r="E41" i="1"/>
  <c r="W42" i="1" l="1"/>
  <c r="E15" i="2" s="1"/>
  <c r="E23" i="2" l="1"/>
  <c r="G23" i="2" s="1"/>
  <c r="E17" i="2"/>
  <c r="G17" i="2" s="1"/>
  <c r="E26" i="2"/>
  <c r="G26" i="2" s="1"/>
  <c r="G15" i="2"/>
  <c r="E21" i="2"/>
  <c r="G21" i="2" s="1"/>
  <c r="E18" i="2"/>
  <c r="G18" i="2" s="1"/>
  <c r="E16" i="2"/>
  <c r="G16" i="2" s="1"/>
  <c r="E28" i="2"/>
  <c r="G28" i="2" s="1"/>
  <c r="G29" i="2" l="1"/>
  <c r="E4" i="2" s="1"/>
  <c r="D9" i="2" s="1"/>
  <c r="D10" i="2" l="1"/>
  <c r="D11" i="2" s="1"/>
  <c r="G61" i="2"/>
  <c r="G62" i="2" s="1"/>
  <c r="G63" i="2" s="1"/>
</calcChain>
</file>

<file path=xl/sharedStrings.xml><?xml version="1.0" encoding="utf-8"?>
<sst xmlns="http://schemas.openxmlformats.org/spreadsheetml/2006/main" count="247" uniqueCount="116">
  <si>
    <t>OBJEKT</t>
  </si>
  <si>
    <t>PRVEK</t>
  </si>
  <si>
    <t>A</t>
  </si>
  <si>
    <t>F</t>
  </si>
  <si>
    <t>G</t>
  </si>
  <si>
    <t>B</t>
  </si>
  <si>
    <t>DŘEVO</t>
  </si>
  <si>
    <t>UPE 120</t>
  </si>
  <si>
    <t>bm</t>
  </si>
  <si>
    <t>ÚHELNÍK L 40X40X4</t>
  </si>
  <si>
    <t>PLECH P4</t>
  </si>
  <si>
    <t>m2</t>
  </si>
  <si>
    <t>J</t>
  </si>
  <si>
    <t>C</t>
  </si>
  <si>
    <t>D</t>
  </si>
  <si>
    <t>E</t>
  </si>
  <si>
    <t>H</t>
  </si>
  <si>
    <t>měrná jednotka</t>
  </si>
  <si>
    <t>kusy objektů / prvků v objektu</t>
  </si>
  <si>
    <t>I</t>
  </si>
  <si>
    <t>CELKEM</t>
  </si>
  <si>
    <t>XPS 60, lepený na nízkoexpanzní PUR pěnu</t>
  </si>
  <si>
    <t>PP nádoba, tl. 7mm s odtokovou trubičko DN20 - 3x</t>
  </si>
  <si>
    <t>desky z plastového (PP) recyklátu, tl. 20mm</t>
  </si>
  <si>
    <t>desky z průhlednéh, čirého polykarbonátu osazené jako dveřní výplň prvku knihovny. tl. 6mm</t>
  </si>
  <si>
    <t>systémová dodávka osvětlení knohovny s FV zdrojem</t>
  </si>
  <si>
    <t>panty a jiná kování na prvku s knihovnou</t>
  </si>
  <si>
    <t>montážní oka a osazovací materiál</t>
  </si>
  <si>
    <t>spojovací materiál pro vzájemné kotvení ocelových prvků konstrukce</t>
  </si>
  <si>
    <t xml:space="preserve">pozn. </t>
  </si>
  <si>
    <t>kg</t>
  </si>
  <si>
    <t>ks</t>
  </si>
  <si>
    <t>rektifikační šrouby (individuální výroby)</t>
  </si>
  <si>
    <t>TERASOVÁ PRKNA (termicky upravené dřevo - jasan)</t>
  </si>
  <si>
    <t>PALUBKA OBLOŽENÍ (termicky upravené dřevo - jasan)</t>
  </si>
  <si>
    <t>HRANOL SM 40x80 (vč. fungicidní a herbicidní úpravy)</t>
  </si>
  <si>
    <t>1/ veškeré ocelové konstrukce jsou uvažovány vč. jejich úpravy do konkrétní podoby dle specifikace této dokumentace, tzn. včetně řezání, vrtání, hranění a jiných typů obrábění prvků, dále včetně jejich spojování svařováním, následné úpravy svárů broušením a tmelením</t>
  </si>
  <si>
    <t>PLECH P8</t>
  </si>
  <si>
    <t>kotevní platle P12  a dálší ocelové prvky konstrukce, které nejsou přirozenou součástí výchozích profilů</t>
  </si>
  <si>
    <t>UPE 100</t>
  </si>
  <si>
    <t>JEKL UZAVŘENÝ OBDÉLNÍKOVÝ 40x20x2</t>
  </si>
  <si>
    <t>JEKL U OTEVŘENÝ 80x40x40x4</t>
  </si>
  <si>
    <t>JEKL U OTEVŘENÝ 60x40x40x3</t>
  </si>
  <si>
    <t>JEKL UZAVŘENÝ OBDÉLNÍKOVÝ 40X30X3</t>
  </si>
  <si>
    <t>2/ svarový kov je uvažován jako nedílná součást konstrukce a není v pložkovém výpisu zahrnut</t>
  </si>
  <si>
    <t>ZÁMEČNICKÉ KONSTRUKCE - kompletní dodávka (ocelové části konstrukce, spojovací prvky, povrchové úpravy)</t>
  </si>
  <si>
    <t>Podrobný výpis použitého materiálu dodávky prvků mobiliáře</t>
  </si>
  <si>
    <t>p.č.</t>
  </si>
  <si>
    <t>kod položky</t>
  </si>
  <si>
    <t>položka</t>
  </si>
  <si>
    <t>m.j.</t>
  </si>
  <si>
    <t>počet</t>
  </si>
  <si>
    <t>jed.cena</t>
  </si>
  <si>
    <t>celkem</t>
  </si>
  <si>
    <t>specifikace</t>
  </si>
  <si>
    <r>
      <t>m</t>
    </r>
    <r>
      <rPr>
        <sz val="9"/>
        <rFont val="Calibri"/>
        <family val="2"/>
        <charset val="238"/>
      </rPr>
      <t>²</t>
    </r>
  </si>
  <si>
    <t>Prořez (15% celkové hmotnosti OK)</t>
  </si>
  <si>
    <t>Šrot (5% celkové hmotnosti OK)</t>
  </si>
  <si>
    <t>Svarový kov (1,5% celkové hmotnosti OK)</t>
  </si>
  <si>
    <t>Spojovací materiál</t>
  </si>
  <si>
    <t>Výroba</t>
  </si>
  <si>
    <t>Příprava pro povrchovou úpravu - tryskání</t>
  </si>
  <si>
    <t>Doprava</t>
  </si>
  <si>
    <t>ZÁMEČNICKÁ OCELOVÁ KONSTRUKCE, vč. FINÁLNÍ POVRCHOVÉ ÚPRAVY</t>
  </si>
  <si>
    <t>TRUHLÁŘSKÉ KONSTRUKCE, vč. FINÁLNÍ POVRCHOVÉ ÚPRAVY</t>
  </si>
  <si>
    <t>CELKEM bez DPH</t>
  </si>
  <si>
    <t>DPH 21%</t>
  </si>
  <si>
    <t>CELKEM s DPH</t>
  </si>
  <si>
    <t>ELEKTROINSTALACE</t>
  </si>
  <si>
    <t xml:space="preserve">OSTATNÍ KONSTRUKCE A DODÁVKY </t>
  </si>
  <si>
    <t>VEDLEJŠÍ A OSTATNÍ NÁKLADY</t>
  </si>
  <si>
    <t>Spojovací materiál (nerez A2, A4)</t>
  </si>
  <si>
    <t>Systémová dodávka systému osvětlení s FV panelem a příslušenstvím</t>
  </si>
  <si>
    <t>Montáž (instalace prvků na místo určení)</t>
  </si>
  <si>
    <t>OSTATNÍ KONSTRUKCE A DODÁVKY</t>
  </si>
  <si>
    <t>Úklid místa určení a finální čištění instalovaných prvků</t>
  </si>
  <si>
    <t>Podkladní hranol SM DOD+MTZ (40/80)</t>
  </si>
  <si>
    <t>Terasová prkna DOD</t>
  </si>
  <si>
    <t>Terasová prkna MTZ</t>
  </si>
  <si>
    <t>Palubky obkladu boxů DOD</t>
  </si>
  <si>
    <t>Palubky obkladu boxů MTZ</t>
  </si>
  <si>
    <t>m3</t>
  </si>
  <si>
    <t>Vnitřní izolace konstrukce květníku DOD+MTZ</t>
  </si>
  <si>
    <t>Konstrukce vnitřní PP nádoby květníku DOD+MTZ</t>
  </si>
  <si>
    <t>Panty a jiná kování na prvky s knihovnou</t>
  </si>
  <si>
    <t>Montážní oka a jiný materiál potřebný pro osazení prvků</t>
  </si>
  <si>
    <t>Povrchová úprava - specifické grafické motivy</t>
  </si>
  <si>
    <t>Podkladní desky z plastového recyklátu DOD+MTZ (včetně prořezu atp.)</t>
  </si>
  <si>
    <t>Terasová prkna DOD - prořez (20% celkové plochy)</t>
  </si>
  <si>
    <t>Palubky obkladu boxů DOD - prořez (20% celkové plochy)</t>
  </si>
  <si>
    <t>Materiálový vstup DOD (včetně dělení, řezání, vrtání atp.)</t>
  </si>
  <si>
    <t>Rektifikační šrouby individuální výroby</t>
  </si>
  <si>
    <t>celkový součet hmotnosti ocelových konstrukcí</t>
  </si>
  <si>
    <t>povrch prvků konstrukcí určený k povrchové úpravě</t>
  </si>
  <si>
    <t>specifické grafické motivy</t>
  </si>
  <si>
    <t xml:space="preserve">spojovací materiál pro kotvení dřevěných částí </t>
  </si>
  <si>
    <t>Zámečnické konstrukce celkem:</t>
  </si>
  <si>
    <t>Truhlářské konstrukce celkem</t>
  </si>
  <si>
    <t>Elektroinstalace celkem</t>
  </si>
  <si>
    <t>Ostatní konstrukce a dodávky celkem</t>
  </si>
  <si>
    <t>Vedlejší a ostatní náklady celkem</t>
  </si>
  <si>
    <t>3/ zaslepení montážních otvorů nerezovými šrouby se zápustnou hlavou je uvažováno jako součást položky č. 6 - Spojovací materiál</t>
  </si>
  <si>
    <t>kpl</t>
  </si>
  <si>
    <t>Povrchová úprava - olejový nátěr (DOD+MTZ)</t>
  </si>
  <si>
    <t>Zařízení staveniště</t>
  </si>
  <si>
    <t>Zaměření na místě, dílenská dokumentace</t>
  </si>
  <si>
    <t>Ostatní konstrukce a dodávky v rozpočtu nezahrnuté</t>
  </si>
  <si>
    <t>Režie</t>
  </si>
  <si>
    <t xml:space="preserve">Specifický mobiliář v ulici Na Žertvách a Zenklově v Praze 8 - Libeň
</t>
  </si>
  <si>
    <t>Desky z čirého polykarbonátu - dveřní výplně prvku knihovny DOD+MTZ</t>
  </si>
  <si>
    <t>Cena celkem bez DPH</t>
  </si>
  <si>
    <t>Cena celkem vč. DPH</t>
  </si>
  <si>
    <r>
      <t>m</t>
    </r>
    <r>
      <rPr>
        <sz val="9"/>
        <rFont val="Calibri"/>
        <family val="2"/>
        <charset val="238"/>
      </rPr>
      <t>³</t>
    </r>
  </si>
  <si>
    <t>Povrchová úprava - metalizace (šopování, zinkování)</t>
  </si>
  <si>
    <t>Povrchová úprava - nátěr (lakování)</t>
  </si>
  <si>
    <t>II.b.2 Položkový výkaz výměr výrobků mobiliáře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</si>
</sst>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Calibri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Fill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20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/>
    <xf numFmtId="0" fontId="1" fillId="0" borderId="2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22" xfId="0" applyFill="1" applyBorder="1"/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Fill="1" applyBorder="1"/>
    <xf numFmtId="2" fontId="1" fillId="0" borderId="31" xfId="0" applyNumberFormat="1" applyFont="1" applyBorder="1" applyAlignment="1">
      <alignment vertical="center" textRotation="90"/>
    </xf>
    <xf numFmtId="2" fontId="1" fillId="0" borderId="2" xfId="0" applyNumberFormat="1" applyFont="1" applyBorder="1" applyAlignment="1">
      <alignment vertical="center" textRotation="90"/>
    </xf>
    <xf numFmtId="2" fontId="0" fillId="0" borderId="15" xfId="0" applyNumberFormat="1" applyBorder="1"/>
    <xf numFmtId="0" fontId="0" fillId="0" borderId="0" xfId="0"/>
    <xf numFmtId="0" fontId="6" fillId="0" borderId="32" xfId="0" applyFont="1" applyFill="1" applyBorder="1" applyAlignment="1">
      <alignment horizontal="center"/>
    </xf>
    <xf numFmtId="0" fontId="6" fillId="0" borderId="32" xfId="0" applyFont="1" applyFill="1" applyBorder="1" applyAlignment="1"/>
    <xf numFmtId="0" fontId="6" fillId="0" borderId="32" xfId="0" applyFont="1" applyFill="1" applyBorder="1" applyAlignment="1">
      <alignment wrapText="1"/>
    </xf>
    <xf numFmtId="0" fontId="8" fillId="5" borderId="32" xfId="0" applyFont="1" applyFill="1" applyBorder="1" applyAlignment="1">
      <alignment horizontal="center"/>
    </xf>
    <xf numFmtId="0" fontId="8" fillId="5" borderId="32" xfId="0" applyFont="1" applyFill="1" applyBorder="1" applyAlignment="1"/>
    <xf numFmtId="0" fontId="8" fillId="6" borderId="32" xfId="0" applyFont="1" applyFill="1" applyBorder="1" applyAlignment="1">
      <alignment horizontal="center"/>
    </xf>
    <xf numFmtId="0" fontId="8" fillId="6" borderId="32" xfId="0" applyFont="1" applyFill="1" applyBorder="1" applyAlignment="1"/>
    <xf numFmtId="0" fontId="7" fillId="6" borderId="32" xfId="0" applyFont="1" applyFill="1" applyBorder="1" applyAlignment="1">
      <alignment horizontal="left"/>
    </xf>
    <xf numFmtId="3" fontId="8" fillId="5" borderId="32" xfId="0" applyNumberFormat="1" applyFont="1" applyFill="1" applyBorder="1" applyAlignment="1">
      <alignment horizontal="center"/>
    </xf>
    <xf numFmtId="3" fontId="8" fillId="6" borderId="32" xfId="0" applyNumberFormat="1" applyFont="1" applyFill="1" applyBorder="1" applyAlignment="1">
      <alignment horizontal="center"/>
    </xf>
    <xf numFmtId="3" fontId="7" fillId="0" borderId="32" xfId="1" applyNumberFormat="1" applyFont="1" applyFill="1" applyBorder="1" applyAlignment="1"/>
    <xf numFmtId="3" fontId="6" fillId="0" borderId="32" xfId="1" applyNumberFormat="1" applyFont="1" applyFill="1" applyBorder="1" applyAlignment="1"/>
    <xf numFmtId="165" fontId="6" fillId="6" borderId="1" xfId="0" applyNumberFormat="1" applyFont="1" applyFill="1" applyBorder="1" applyAlignment="1">
      <alignment horizontal="right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164" fontId="6" fillId="7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164" fontId="7" fillId="8" borderId="1" xfId="0" applyNumberFormat="1" applyFont="1" applyFill="1" applyBorder="1"/>
    <xf numFmtId="0" fontId="6" fillId="9" borderId="32" xfId="0" applyFont="1" applyFill="1" applyBorder="1" applyAlignment="1">
      <alignment horizontal="center"/>
    </xf>
    <xf numFmtId="4" fontId="6" fillId="0" borderId="3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22" xfId="0" applyNumberFormat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4" borderId="20" xfId="0" applyNumberFormat="1" applyFill="1" applyBorder="1"/>
    <xf numFmtId="2" fontId="0" fillId="0" borderId="20" xfId="0" applyNumberFormat="1" applyFill="1" applyBorder="1"/>
    <xf numFmtId="2" fontId="3" fillId="0" borderId="1" xfId="0" applyNumberFormat="1" applyFont="1" applyBorder="1" applyAlignment="1">
      <alignment horizontal="center" vertical="center"/>
    </xf>
    <xf numFmtId="2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2" fontId="6" fillId="0" borderId="32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Fill="1"/>
    <xf numFmtId="0" fontId="10" fillId="4" borderId="0" xfId="0" applyFont="1" applyFill="1"/>
    <xf numFmtId="0" fontId="11" fillId="0" borderId="0" xfId="0" applyFont="1"/>
    <xf numFmtId="0" fontId="6" fillId="0" borderId="35" xfId="0" applyFont="1" applyFill="1" applyBorder="1" applyAlignment="1"/>
    <xf numFmtId="0" fontId="6" fillId="0" borderId="33" xfId="0" applyFon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/>
    </xf>
    <xf numFmtId="4" fontId="6" fillId="0" borderId="34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3" fontId="7" fillId="0" borderId="0" xfId="1" applyNumberFormat="1" applyFont="1" applyFill="1" applyBorder="1" applyAlignment="1"/>
    <xf numFmtId="0" fontId="6" fillId="5" borderId="39" xfId="0" applyFont="1" applyFill="1" applyBorder="1" applyAlignment="1">
      <alignment horizontal="center"/>
    </xf>
    <xf numFmtId="3" fontId="7" fillId="5" borderId="39" xfId="1" applyNumberFormat="1" applyFont="1" applyFill="1" applyBorder="1" applyAlignment="1"/>
    <xf numFmtId="0" fontId="6" fillId="5" borderId="32" xfId="0" applyFont="1" applyFill="1" applyBorder="1" applyAlignment="1">
      <alignment horizontal="center"/>
    </xf>
    <xf numFmtId="3" fontId="6" fillId="5" borderId="32" xfId="1" applyNumberFormat="1" applyFont="1" applyFill="1" applyBorder="1" applyAlignment="1"/>
    <xf numFmtId="3" fontId="7" fillId="5" borderId="32" xfId="1" applyNumberFormat="1" applyFont="1" applyFill="1" applyBorder="1" applyAlignment="1"/>
    <xf numFmtId="0" fontId="10" fillId="0" borderId="0" xfId="0" applyFont="1" applyAlignment="1">
      <alignment vertical="center"/>
    </xf>
    <xf numFmtId="0" fontId="6" fillId="0" borderId="3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left"/>
    </xf>
    <xf numFmtId="0" fontId="6" fillId="6" borderId="3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5" borderId="40" xfId="0" applyFont="1" applyFill="1" applyBorder="1" applyAlignment="1">
      <alignment horizontal="right"/>
    </xf>
    <xf numFmtId="0" fontId="6" fillId="5" borderId="41" xfId="0" applyFont="1" applyFill="1" applyBorder="1" applyAlignment="1">
      <alignment horizontal="right"/>
    </xf>
    <xf numFmtId="0" fontId="6" fillId="5" borderId="42" xfId="0" applyFont="1" applyFill="1" applyBorder="1" applyAlignment="1">
      <alignment horizontal="right"/>
    </xf>
    <xf numFmtId="0" fontId="6" fillId="5" borderId="35" xfId="0" applyFont="1" applyFill="1" applyBorder="1" applyAlignment="1">
      <alignment horizontal="right"/>
    </xf>
    <xf numFmtId="0" fontId="6" fillId="5" borderId="33" xfId="0" applyFont="1" applyFill="1" applyBorder="1" applyAlignment="1">
      <alignment horizontal="right"/>
    </xf>
    <xf numFmtId="0" fontId="6" fillId="5" borderId="34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right"/>
    </xf>
    <xf numFmtId="0" fontId="7" fillId="5" borderId="33" xfId="0" applyFont="1" applyFill="1" applyBorder="1" applyAlignment="1">
      <alignment horizontal="right"/>
    </xf>
    <xf numFmtId="0" fontId="7" fillId="5" borderId="34" xfId="0" applyFont="1" applyFill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165" fontId="6" fillId="7" borderId="1" xfId="0" applyNumberFormat="1" applyFont="1" applyFill="1" applyBorder="1" applyAlignment="1">
      <alignment horizontal="right"/>
    </xf>
    <xf numFmtId="165" fontId="7" fillId="8" borderId="1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0" fillId="0" borderId="2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</cellXfs>
  <cellStyles count="3">
    <cellStyle name="Měna 2" xfId="1" xr:uid="{00000000-0005-0000-0000-000000000000}"/>
    <cellStyle name="Měna 3" xfId="2" xr:uid="{00000000-0005-0000-0000-00003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2"/>
  <sheetViews>
    <sheetView tabSelected="1"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4" customWidth="1"/>
    <col min="2" max="2" width="15.5703125" customWidth="1"/>
    <col min="3" max="3" width="84.28515625" customWidth="1"/>
    <col min="5" max="5" width="11.28515625" customWidth="1"/>
    <col min="6" max="6" width="9.85546875" customWidth="1"/>
    <col min="7" max="7" width="9.5703125" customWidth="1"/>
  </cols>
  <sheetData>
    <row r="1" spans="1:7" x14ac:dyDescent="0.25">
      <c r="A1" s="116" t="s">
        <v>108</v>
      </c>
      <c r="B1" s="116"/>
      <c r="C1" s="116"/>
      <c r="D1" s="116"/>
      <c r="E1" s="116"/>
      <c r="F1" s="116"/>
      <c r="G1" s="116"/>
    </row>
    <row r="2" spans="1:7" s="48" customFormat="1" x14ac:dyDescent="0.25"/>
    <row r="3" spans="1:7" s="48" customFormat="1" x14ac:dyDescent="0.25">
      <c r="A3" s="120" t="s">
        <v>115</v>
      </c>
      <c r="B3" s="120"/>
      <c r="C3" s="120"/>
      <c r="D3" s="120"/>
      <c r="E3" s="120"/>
    </row>
    <row r="4" spans="1:7" s="48" customFormat="1" x14ac:dyDescent="0.25">
      <c r="A4" s="121" t="s">
        <v>63</v>
      </c>
      <c r="B4" s="121"/>
      <c r="C4" s="121"/>
      <c r="D4" s="61"/>
      <c r="E4" s="61">
        <f>G29</f>
        <v>0</v>
      </c>
    </row>
    <row r="5" spans="1:7" s="48" customFormat="1" x14ac:dyDescent="0.25">
      <c r="A5" s="121" t="s">
        <v>64</v>
      </c>
      <c r="B5" s="121"/>
      <c r="C5" s="121"/>
      <c r="D5" s="61"/>
      <c r="E5" s="61">
        <f>G41</f>
        <v>0</v>
      </c>
    </row>
    <row r="6" spans="1:7" s="48" customFormat="1" x14ac:dyDescent="0.25">
      <c r="A6" s="103" t="s">
        <v>68</v>
      </c>
      <c r="B6" s="104"/>
      <c r="C6" s="105"/>
      <c r="D6" s="61"/>
      <c r="E6" s="61">
        <f>G44</f>
        <v>0</v>
      </c>
    </row>
    <row r="7" spans="1:7" s="48" customFormat="1" x14ac:dyDescent="0.25">
      <c r="A7" s="103" t="s">
        <v>69</v>
      </c>
      <c r="B7" s="104"/>
      <c r="C7" s="105"/>
      <c r="D7" s="61"/>
      <c r="E7" s="61">
        <f>G53</f>
        <v>0</v>
      </c>
    </row>
    <row r="8" spans="1:7" s="48" customFormat="1" x14ac:dyDescent="0.25">
      <c r="A8" s="103" t="s">
        <v>70</v>
      </c>
      <c r="B8" s="104"/>
      <c r="C8" s="105"/>
      <c r="D8" s="61"/>
      <c r="E8" s="61">
        <f>G59</f>
        <v>0</v>
      </c>
    </row>
    <row r="9" spans="1:7" s="48" customFormat="1" x14ac:dyDescent="0.25">
      <c r="A9" s="62" t="s">
        <v>65</v>
      </c>
      <c r="B9" s="63"/>
      <c r="C9" s="64"/>
      <c r="D9" s="122">
        <f>SUM(D4:E8)</f>
        <v>0</v>
      </c>
      <c r="E9" s="122"/>
    </row>
    <row r="10" spans="1:7" s="48" customFormat="1" x14ac:dyDescent="0.25">
      <c r="A10" s="62" t="s">
        <v>66</v>
      </c>
      <c r="B10" s="63"/>
      <c r="C10" s="64"/>
      <c r="D10" s="122">
        <f>D9*0.21</f>
        <v>0</v>
      </c>
      <c r="E10" s="122"/>
    </row>
    <row r="11" spans="1:7" x14ac:dyDescent="0.25">
      <c r="A11" s="65" t="s">
        <v>67</v>
      </c>
      <c r="B11" s="66"/>
      <c r="C11" s="67"/>
      <c r="D11" s="123">
        <f>SUM(D9:E10)</f>
        <v>0</v>
      </c>
      <c r="E11" s="123"/>
    </row>
    <row r="13" spans="1:7" x14ac:dyDescent="0.25">
      <c r="A13" s="52" t="s">
        <v>47</v>
      </c>
      <c r="B13" s="52" t="s">
        <v>48</v>
      </c>
      <c r="C13" s="53" t="s">
        <v>49</v>
      </c>
      <c r="D13" s="52" t="s">
        <v>50</v>
      </c>
      <c r="E13" s="52" t="s">
        <v>51</v>
      </c>
      <c r="F13" s="57" t="s">
        <v>52</v>
      </c>
      <c r="G13" s="57" t="s">
        <v>53</v>
      </c>
    </row>
    <row r="14" spans="1:7" x14ac:dyDescent="0.25">
      <c r="A14" s="54"/>
      <c r="B14" s="56" t="s">
        <v>63</v>
      </c>
      <c r="C14" s="55"/>
      <c r="D14" s="54"/>
      <c r="E14" s="54"/>
      <c r="F14" s="58"/>
      <c r="G14" s="58"/>
    </row>
    <row r="15" spans="1:7" ht="12" customHeight="1" x14ac:dyDescent="0.25">
      <c r="A15" s="49">
        <v>1</v>
      </c>
      <c r="B15" s="68" t="s">
        <v>54</v>
      </c>
      <c r="C15" s="50" t="s">
        <v>90</v>
      </c>
      <c r="D15" s="49" t="s">
        <v>30</v>
      </c>
      <c r="E15" s="82">
        <f>výpis_materiálu!W42</f>
        <v>3825.6014</v>
      </c>
      <c r="F15" s="69">
        <v>0</v>
      </c>
      <c r="G15" s="60">
        <f>F15*E15</f>
        <v>0</v>
      </c>
    </row>
    <row r="16" spans="1:7" ht="12" customHeight="1" x14ac:dyDescent="0.25">
      <c r="A16" s="49">
        <v>2</v>
      </c>
      <c r="B16" s="68" t="s">
        <v>54</v>
      </c>
      <c r="C16" s="50" t="s">
        <v>56</v>
      </c>
      <c r="D16" s="49" t="s">
        <v>30</v>
      </c>
      <c r="E16" s="82">
        <f>0.15*E15</f>
        <v>573.84020999999996</v>
      </c>
      <c r="F16" s="69">
        <v>0</v>
      </c>
      <c r="G16" s="60">
        <f t="shared" ref="G16:G28" si="0">F16*E16</f>
        <v>0</v>
      </c>
    </row>
    <row r="17" spans="1:7" ht="12" customHeight="1" x14ac:dyDescent="0.25">
      <c r="A17" s="49">
        <v>3</v>
      </c>
      <c r="B17" s="68" t="s">
        <v>54</v>
      </c>
      <c r="C17" s="50" t="s">
        <v>57</v>
      </c>
      <c r="D17" s="49" t="s">
        <v>30</v>
      </c>
      <c r="E17" s="82">
        <f>-1*0.05*E15</f>
        <v>-191.28007000000002</v>
      </c>
      <c r="F17" s="69">
        <v>0</v>
      </c>
      <c r="G17" s="60">
        <f t="shared" si="0"/>
        <v>0</v>
      </c>
    </row>
    <row r="18" spans="1:7" ht="12" customHeight="1" x14ac:dyDescent="0.25">
      <c r="A18" s="49">
        <v>4</v>
      </c>
      <c r="B18" s="68" t="s">
        <v>54</v>
      </c>
      <c r="C18" s="50" t="s">
        <v>58</v>
      </c>
      <c r="D18" s="49" t="s">
        <v>30</v>
      </c>
      <c r="E18" s="82">
        <f>0.015*E15</f>
        <v>57.384020999999997</v>
      </c>
      <c r="F18" s="69">
        <v>0</v>
      </c>
      <c r="G18" s="60">
        <f t="shared" si="0"/>
        <v>0</v>
      </c>
    </row>
    <row r="19" spans="1:7" s="48" customFormat="1" ht="12" customHeight="1" x14ac:dyDescent="0.25">
      <c r="A19" s="49">
        <v>5</v>
      </c>
      <c r="B19" s="68" t="s">
        <v>54</v>
      </c>
      <c r="C19" s="50" t="s">
        <v>91</v>
      </c>
      <c r="D19" s="49" t="s">
        <v>31</v>
      </c>
      <c r="E19" s="82">
        <f>výpis_materiálu!Y41</f>
        <v>38</v>
      </c>
      <c r="F19" s="69">
        <v>0</v>
      </c>
      <c r="G19" s="60">
        <f t="shared" si="0"/>
        <v>0</v>
      </c>
    </row>
    <row r="20" spans="1:7" ht="12" customHeight="1" x14ac:dyDescent="0.25">
      <c r="A20" s="49">
        <v>6</v>
      </c>
      <c r="B20" s="68" t="s">
        <v>54</v>
      </c>
      <c r="C20" s="50" t="s">
        <v>59</v>
      </c>
      <c r="D20" s="49" t="s">
        <v>30</v>
      </c>
      <c r="E20" s="82">
        <f>výpis_materiálu!Z41</f>
        <v>26.802500000000002</v>
      </c>
      <c r="F20" s="69">
        <v>0</v>
      </c>
      <c r="G20" s="60">
        <f t="shared" si="0"/>
        <v>0</v>
      </c>
    </row>
    <row r="21" spans="1:7" ht="12" customHeight="1" x14ac:dyDescent="0.25">
      <c r="A21" s="49">
        <v>7</v>
      </c>
      <c r="B21" s="68" t="s">
        <v>54</v>
      </c>
      <c r="C21" s="50" t="s">
        <v>60</v>
      </c>
      <c r="D21" s="49" t="s">
        <v>30</v>
      </c>
      <c r="E21" s="82">
        <f>E15</f>
        <v>3825.6014</v>
      </c>
      <c r="F21" s="69">
        <v>0</v>
      </c>
      <c r="G21" s="60">
        <f t="shared" si="0"/>
        <v>0</v>
      </c>
    </row>
    <row r="22" spans="1:7" s="48" customFormat="1" ht="12" customHeight="1" x14ac:dyDescent="0.25">
      <c r="A22" s="49">
        <v>8</v>
      </c>
      <c r="B22" s="68" t="s">
        <v>54</v>
      </c>
      <c r="C22" s="50" t="s">
        <v>61</v>
      </c>
      <c r="D22" s="49" t="s">
        <v>55</v>
      </c>
      <c r="E22" s="82">
        <v>205</v>
      </c>
      <c r="F22" s="69">
        <v>0</v>
      </c>
      <c r="G22" s="60">
        <f t="shared" si="0"/>
        <v>0</v>
      </c>
    </row>
    <row r="23" spans="1:7" ht="12" customHeight="1" x14ac:dyDescent="0.25">
      <c r="A23" s="49">
        <v>9</v>
      </c>
      <c r="B23" s="68" t="s">
        <v>54</v>
      </c>
      <c r="C23" s="50" t="s">
        <v>113</v>
      </c>
      <c r="D23" s="49" t="s">
        <v>30</v>
      </c>
      <c r="E23" s="82">
        <f>E15</f>
        <v>3825.6014</v>
      </c>
      <c r="F23" s="69">
        <v>0</v>
      </c>
      <c r="G23" s="60">
        <f t="shared" si="0"/>
        <v>0</v>
      </c>
    </row>
    <row r="24" spans="1:7" ht="12" customHeight="1" x14ac:dyDescent="0.25">
      <c r="A24" s="49">
        <v>10</v>
      </c>
      <c r="B24" s="68" t="s">
        <v>54</v>
      </c>
      <c r="C24" s="50" t="s">
        <v>114</v>
      </c>
      <c r="D24" s="49" t="s">
        <v>55</v>
      </c>
      <c r="E24" s="82">
        <f>E22</f>
        <v>205</v>
      </c>
      <c r="F24" s="69">
        <v>0</v>
      </c>
      <c r="G24" s="60">
        <f t="shared" si="0"/>
        <v>0</v>
      </c>
    </row>
    <row r="25" spans="1:7" ht="12" customHeight="1" x14ac:dyDescent="0.25">
      <c r="A25" s="49">
        <v>11</v>
      </c>
      <c r="B25" s="68" t="s">
        <v>54</v>
      </c>
      <c r="C25" s="51" t="s">
        <v>86</v>
      </c>
      <c r="D25" s="49" t="s">
        <v>31</v>
      </c>
      <c r="E25" s="82">
        <f>výpis_materiálu!AB41</f>
        <v>10</v>
      </c>
      <c r="F25" s="69">
        <v>0</v>
      </c>
      <c r="G25" s="60">
        <f t="shared" si="0"/>
        <v>0</v>
      </c>
    </row>
    <row r="26" spans="1:7" ht="12" customHeight="1" x14ac:dyDescent="0.25">
      <c r="A26" s="49">
        <v>12</v>
      </c>
      <c r="B26" s="68" t="s">
        <v>54</v>
      </c>
      <c r="C26" s="51" t="s">
        <v>62</v>
      </c>
      <c r="D26" s="49" t="s">
        <v>30</v>
      </c>
      <c r="E26" s="82">
        <f>E15</f>
        <v>3825.6014</v>
      </c>
      <c r="F26" s="69">
        <v>0</v>
      </c>
      <c r="G26" s="60">
        <f t="shared" si="0"/>
        <v>0</v>
      </c>
    </row>
    <row r="27" spans="1:7" s="48" customFormat="1" ht="12" customHeight="1" x14ac:dyDescent="0.25">
      <c r="A27" s="49">
        <v>13</v>
      </c>
      <c r="B27" s="68" t="s">
        <v>54</v>
      </c>
      <c r="C27" s="51" t="s">
        <v>105</v>
      </c>
      <c r="D27" s="49" t="s">
        <v>102</v>
      </c>
      <c r="E27" s="82">
        <v>1</v>
      </c>
      <c r="F27" s="69">
        <v>0</v>
      </c>
      <c r="G27" s="60">
        <f t="shared" si="0"/>
        <v>0</v>
      </c>
    </row>
    <row r="28" spans="1:7" ht="12" customHeight="1" x14ac:dyDescent="0.25">
      <c r="A28" s="49">
        <v>14</v>
      </c>
      <c r="B28" s="68" t="s">
        <v>54</v>
      </c>
      <c r="C28" s="51" t="s">
        <v>73</v>
      </c>
      <c r="D28" s="49" t="s">
        <v>30</v>
      </c>
      <c r="E28" s="82">
        <f>E15</f>
        <v>3825.6014</v>
      </c>
      <c r="F28" s="69">
        <v>0</v>
      </c>
      <c r="G28" s="60">
        <f t="shared" si="0"/>
        <v>0</v>
      </c>
    </row>
    <row r="29" spans="1:7" x14ac:dyDescent="0.25">
      <c r="A29" s="50"/>
      <c r="B29" s="49"/>
      <c r="C29" s="117" t="s">
        <v>96</v>
      </c>
      <c r="D29" s="118"/>
      <c r="E29" s="118"/>
      <c r="F29" s="119"/>
      <c r="G29" s="59">
        <f>SUM(G15:G28)</f>
        <v>0</v>
      </c>
    </row>
    <row r="30" spans="1:7" x14ac:dyDescent="0.25">
      <c r="A30" s="54"/>
      <c r="B30" s="56" t="s">
        <v>64</v>
      </c>
      <c r="C30" s="55"/>
      <c r="D30" s="54"/>
      <c r="E30" s="54"/>
      <c r="F30" s="58"/>
      <c r="G30" s="58"/>
    </row>
    <row r="31" spans="1:7" ht="12" customHeight="1" x14ac:dyDescent="0.25">
      <c r="A31" s="49">
        <v>15</v>
      </c>
      <c r="B31" s="68" t="s">
        <v>54</v>
      </c>
      <c r="C31" s="50" t="s">
        <v>77</v>
      </c>
      <c r="D31" s="49" t="s">
        <v>55</v>
      </c>
      <c r="E31" s="82">
        <f>výpis_materiálu!AE41</f>
        <v>18.97</v>
      </c>
      <c r="F31" s="69">
        <v>0</v>
      </c>
      <c r="G31" s="60">
        <f>F31*E31</f>
        <v>0</v>
      </c>
    </row>
    <row r="32" spans="1:7" s="48" customFormat="1" ht="12" customHeight="1" x14ac:dyDescent="0.25">
      <c r="A32" s="49">
        <v>16</v>
      </c>
      <c r="B32" s="68" t="s">
        <v>54</v>
      </c>
      <c r="C32" s="50" t="s">
        <v>88</v>
      </c>
      <c r="D32" s="49" t="s">
        <v>55</v>
      </c>
      <c r="E32" s="82">
        <f>0.2*E31</f>
        <v>3.794</v>
      </c>
      <c r="F32" s="69">
        <v>0</v>
      </c>
      <c r="G32" s="60">
        <f>F32*E32</f>
        <v>0</v>
      </c>
    </row>
    <row r="33" spans="1:7" s="48" customFormat="1" ht="12" customHeight="1" x14ac:dyDescent="0.25">
      <c r="A33" s="49">
        <v>17</v>
      </c>
      <c r="B33" s="68" t="s">
        <v>54</v>
      </c>
      <c r="C33" s="50" t="s">
        <v>78</v>
      </c>
      <c r="D33" s="49" t="s">
        <v>55</v>
      </c>
      <c r="E33" s="82">
        <f>E31</f>
        <v>18.97</v>
      </c>
      <c r="F33" s="69">
        <v>0</v>
      </c>
      <c r="G33" s="60">
        <f>F33*E33</f>
        <v>0</v>
      </c>
    </row>
    <row r="34" spans="1:7" ht="12" customHeight="1" x14ac:dyDescent="0.25">
      <c r="A34" s="49">
        <v>18</v>
      </c>
      <c r="B34" s="68" t="s">
        <v>54</v>
      </c>
      <c r="C34" s="50" t="s">
        <v>79</v>
      </c>
      <c r="D34" s="49" t="s">
        <v>55</v>
      </c>
      <c r="E34" s="82">
        <f>výpis_materiálu!AF41</f>
        <v>28.766999999999992</v>
      </c>
      <c r="F34" s="69">
        <v>0</v>
      </c>
      <c r="G34" s="60">
        <f t="shared" ref="G34:G40" si="1">F34*E34</f>
        <v>0</v>
      </c>
    </row>
    <row r="35" spans="1:7" s="48" customFormat="1" ht="12" customHeight="1" x14ac:dyDescent="0.25">
      <c r="A35" s="49">
        <v>19</v>
      </c>
      <c r="B35" s="68" t="s">
        <v>54</v>
      </c>
      <c r="C35" s="50" t="s">
        <v>89</v>
      </c>
      <c r="D35" s="49" t="s">
        <v>55</v>
      </c>
      <c r="E35" s="82">
        <f>0.2*E34</f>
        <v>5.7533999999999992</v>
      </c>
      <c r="F35" s="69">
        <v>0</v>
      </c>
      <c r="G35" s="60">
        <f t="shared" si="1"/>
        <v>0</v>
      </c>
    </row>
    <row r="36" spans="1:7" s="48" customFormat="1" ht="12" customHeight="1" x14ac:dyDescent="0.25">
      <c r="A36" s="49">
        <v>20</v>
      </c>
      <c r="B36" s="68" t="s">
        <v>54</v>
      </c>
      <c r="C36" s="50" t="s">
        <v>80</v>
      </c>
      <c r="D36" s="49" t="s">
        <v>55</v>
      </c>
      <c r="E36" s="82">
        <f>E34</f>
        <v>28.766999999999992</v>
      </c>
      <c r="F36" s="69">
        <v>0</v>
      </c>
      <c r="G36" s="60">
        <f t="shared" si="1"/>
        <v>0</v>
      </c>
    </row>
    <row r="37" spans="1:7" ht="12" customHeight="1" x14ac:dyDescent="0.25">
      <c r="A37" s="49">
        <v>21</v>
      </c>
      <c r="B37" s="68" t="s">
        <v>54</v>
      </c>
      <c r="C37" s="50" t="s">
        <v>76</v>
      </c>
      <c r="D37" s="102" t="s">
        <v>112</v>
      </c>
      <c r="E37" s="82">
        <f>výpis_materiálu!AG41</f>
        <v>0.25689600000000001</v>
      </c>
      <c r="F37" s="69">
        <v>0</v>
      </c>
      <c r="G37" s="60">
        <f t="shared" si="1"/>
        <v>0</v>
      </c>
    </row>
    <row r="38" spans="1:7" ht="12" customHeight="1" x14ac:dyDescent="0.25">
      <c r="A38" s="49">
        <v>22</v>
      </c>
      <c r="B38" s="68" t="s">
        <v>54</v>
      </c>
      <c r="C38" s="50" t="s">
        <v>71</v>
      </c>
      <c r="D38" s="49" t="s">
        <v>31</v>
      </c>
      <c r="E38" s="82">
        <f>výpis_materiálu!AH41</f>
        <v>2730</v>
      </c>
      <c r="F38" s="69">
        <v>0</v>
      </c>
      <c r="G38" s="60">
        <f t="shared" si="1"/>
        <v>0</v>
      </c>
    </row>
    <row r="39" spans="1:7" ht="12" customHeight="1" x14ac:dyDescent="0.25">
      <c r="A39" s="49">
        <v>23</v>
      </c>
      <c r="B39" s="68" t="s">
        <v>54</v>
      </c>
      <c r="C39" s="50" t="s">
        <v>103</v>
      </c>
      <c r="D39" s="49" t="s">
        <v>55</v>
      </c>
      <c r="E39" s="82">
        <f>E31+E34</f>
        <v>47.736999999999995</v>
      </c>
      <c r="F39" s="69">
        <v>0</v>
      </c>
      <c r="G39" s="60">
        <f t="shared" si="1"/>
        <v>0</v>
      </c>
    </row>
    <row r="40" spans="1:7" s="48" customFormat="1" ht="12" customHeight="1" x14ac:dyDescent="0.25">
      <c r="A40" s="49">
        <v>24</v>
      </c>
      <c r="B40" s="68" t="s">
        <v>54</v>
      </c>
      <c r="C40" s="88" t="s">
        <v>62</v>
      </c>
      <c r="D40" s="89" t="s">
        <v>102</v>
      </c>
      <c r="E40" s="90">
        <v>5</v>
      </c>
      <c r="F40" s="91">
        <v>0</v>
      </c>
      <c r="G40" s="60">
        <f t="shared" si="1"/>
        <v>0</v>
      </c>
    </row>
    <row r="41" spans="1:7" x14ac:dyDescent="0.25">
      <c r="A41" s="50"/>
      <c r="B41" s="49"/>
      <c r="C41" s="117" t="s">
        <v>97</v>
      </c>
      <c r="D41" s="118"/>
      <c r="E41" s="118"/>
      <c r="F41" s="119"/>
      <c r="G41" s="59">
        <f>SUM(G31:G40)</f>
        <v>0</v>
      </c>
    </row>
    <row r="42" spans="1:7" x14ac:dyDescent="0.25">
      <c r="A42" s="54"/>
      <c r="B42" s="56" t="s">
        <v>68</v>
      </c>
      <c r="C42" s="55"/>
      <c r="D42" s="54"/>
      <c r="E42" s="54"/>
      <c r="F42" s="58"/>
      <c r="G42" s="58"/>
    </row>
    <row r="43" spans="1:7" ht="12" customHeight="1" x14ac:dyDescent="0.25">
      <c r="A43" s="49">
        <v>25</v>
      </c>
      <c r="B43" s="68" t="s">
        <v>54</v>
      </c>
      <c r="C43" s="50" t="s">
        <v>72</v>
      </c>
      <c r="D43" s="49" t="s">
        <v>31</v>
      </c>
      <c r="E43" s="82">
        <v>1</v>
      </c>
      <c r="F43" s="69">
        <v>0</v>
      </c>
      <c r="G43" s="60">
        <f>F43*E43</f>
        <v>0</v>
      </c>
    </row>
    <row r="44" spans="1:7" x14ac:dyDescent="0.25">
      <c r="A44" s="50"/>
      <c r="B44" s="49"/>
      <c r="C44" s="117" t="s">
        <v>98</v>
      </c>
      <c r="D44" s="118"/>
      <c r="E44" s="118"/>
      <c r="F44" s="119"/>
      <c r="G44" s="59">
        <f>SUM(G43:G43)</f>
        <v>0</v>
      </c>
    </row>
    <row r="45" spans="1:7" x14ac:dyDescent="0.25">
      <c r="A45" s="54"/>
      <c r="B45" s="56" t="s">
        <v>74</v>
      </c>
      <c r="C45" s="55"/>
      <c r="D45" s="54"/>
      <c r="E45" s="54"/>
      <c r="F45" s="58"/>
      <c r="G45" s="58"/>
    </row>
    <row r="46" spans="1:7" ht="12" customHeight="1" x14ac:dyDescent="0.25">
      <c r="A46" s="49">
        <v>26</v>
      </c>
      <c r="B46" s="68" t="s">
        <v>54</v>
      </c>
      <c r="C46" s="50" t="s">
        <v>82</v>
      </c>
      <c r="D46" s="49" t="s">
        <v>55</v>
      </c>
      <c r="E46" s="82">
        <f>výpis_materiálu!AI41</f>
        <v>21</v>
      </c>
      <c r="F46" s="69">
        <v>0</v>
      </c>
      <c r="G46" s="60">
        <f>F46*E46</f>
        <v>0</v>
      </c>
    </row>
    <row r="47" spans="1:7" s="48" customFormat="1" ht="12" customHeight="1" x14ac:dyDescent="0.25">
      <c r="A47" s="49">
        <v>27</v>
      </c>
      <c r="B47" s="68" t="s">
        <v>54</v>
      </c>
      <c r="C47" s="50" t="s">
        <v>83</v>
      </c>
      <c r="D47" s="49" t="s">
        <v>55</v>
      </c>
      <c r="E47" s="82">
        <f>výpis_materiálu!AJ41</f>
        <v>23.53</v>
      </c>
      <c r="F47" s="69">
        <v>0</v>
      </c>
      <c r="G47" s="60">
        <f t="shared" ref="G47:G52" si="2">F47*E47</f>
        <v>0</v>
      </c>
    </row>
    <row r="48" spans="1:7" s="48" customFormat="1" ht="12" customHeight="1" x14ac:dyDescent="0.25">
      <c r="A48" s="49">
        <v>28</v>
      </c>
      <c r="B48" s="68" t="s">
        <v>54</v>
      </c>
      <c r="C48" s="50" t="s">
        <v>87</v>
      </c>
      <c r="D48" s="49" t="s">
        <v>55</v>
      </c>
      <c r="E48" s="82">
        <f>výpis_materiálu!AK41</f>
        <v>3.86</v>
      </c>
      <c r="F48" s="69">
        <v>0</v>
      </c>
      <c r="G48" s="60">
        <f t="shared" si="2"/>
        <v>0</v>
      </c>
    </row>
    <row r="49" spans="1:38" s="48" customFormat="1" ht="12" customHeight="1" x14ac:dyDescent="0.25">
      <c r="A49" s="49">
        <v>29</v>
      </c>
      <c r="B49" s="68" t="s">
        <v>54</v>
      </c>
      <c r="C49" s="50" t="s">
        <v>109</v>
      </c>
      <c r="D49" s="49" t="s">
        <v>55</v>
      </c>
      <c r="E49" s="82">
        <f>výpis_materiálu!AL41</f>
        <v>2.62</v>
      </c>
      <c r="F49" s="69">
        <v>0</v>
      </c>
      <c r="G49" s="60">
        <f t="shared" si="2"/>
        <v>0</v>
      </c>
    </row>
    <row r="50" spans="1:38" s="48" customFormat="1" ht="12" customHeight="1" x14ac:dyDescent="0.25">
      <c r="A50" s="49">
        <v>30</v>
      </c>
      <c r="B50" s="68" t="s">
        <v>54</v>
      </c>
      <c r="C50" s="50" t="s">
        <v>84</v>
      </c>
      <c r="D50" s="49" t="s">
        <v>31</v>
      </c>
      <c r="E50" s="82">
        <f>výpis_materiálu!AC41</f>
        <v>15</v>
      </c>
      <c r="F50" s="69">
        <v>0</v>
      </c>
      <c r="G50" s="60">
        <f t="shared" si="2"/>
        <v>0</v>
      </c>
    </row>
    <row r="51" spans="1:38" s="48" customFormat="1" ht="12" customHeight="1" x14ac:dyDescent="0.25">
      <c r="A51" s="49">
        <v>31</v>
      </c>
      <c r="B51" s="68" t="s">
        <v>54</v>
      </c>
      <c r="C51" s="50" t="s">
        <v>85</v>
      </c>
      <c r="D51" s="49" t="s">
        <v>31</v>
      </c>
      <c r="E51" s="82">
        <f>výpis_materiálu!AD41</f>
        <v>44</v>
      </c>
      <c r="F51" s="69">
        <v>0</v>
      </c>
      <c r="G51" s="60">
        <f t="shared" si="2"/>
        <v>0</v>
      </c>
    </row>
    <row r="52" spans="1:38" s="48" customFormat="1" ht="12" customHeight="1" x14ac:dyDescent="0.25">
      <c r="A52" s="49">
        <v>32</v>
      </c>
      <c r="B52" s="68" t="s">
        <v>54</v>
      </c>
      <c r="C52" s="88" t="s">
        <v>62</v>
      </c>
      <c r="D52" s="89" t="s">
        <v>102</v>
      </c>
      <c r="E52" s="90">
        <v>2</v>
      </c>
      <c r="F52" s="91">
        <v>0</v>
      </c>
      <c r="G52" s="60">
        <f t="shared" si="2"/>
        <v>0</v>
      </c>
    </row>
    <row r="53" spans="1:38" x14ac:dyDescent="0.25">
      <c r="A53" s="50"/>
      <c r="B53" s="49"/>
      <c r="C53" s="117" t="s">
        <v>99</v>
      </c>
      <c r="D53" s="118"/>
      <c r="E53" s="118"/>
      <c r="F53" s="119"/>
      <c r="G53" s="59">
        <f>SUM(G46:G52)</f>
        <v>0</v>
      </c>
    </row>
    <row r="54" spans="1:38" x14ac:dyDescent="0.25">
      <c r="A54" s="54"/>
      <c r="B54" s="56" t="s">
        <v>70</v>
      </c>
      <c r="C54" s="55"/>
      <c r="D54" s="54"/>
      <c r="E54" s="54"/>
      <c r="F54" s="58"/>
      <c r="G54" s="58"/>
    </row>
    <row r="55" spans="1:38" ht="12" customHeight="1" x14ac:dyDescent="0.25">
      <c r="A55" s="49">
        <v>33</v>
      </c>
      <c r="B55" s="68" t="s">
        <v>54</v>
      </c>
      <c r="C55" s="50" t="s">
        <v>75</v>
      </c>
      <c r="D55" s="49" t="s">
        <v>31</v>
      </c>
      <c r="E55" s="82">
        <v>8</v>
      </c>
      <c r="F55" s="69">
        <v>0</v>
      </c>
      <c r="G55" s="60">
        <f>F55*E55</f>
        <v>0</v>
      </c>
    </row>
    <row r="56" spans="1:38" s="48" customFormat="1" ht="12" customHeight="1" x14ac:dyDescent="0.25">
      <c r="A56" s="49">
        <v>34</v>
      </c>
      <c r="B56" s="68" t="s">
        <v>54</v>
      </c>
      <c r="C56" s="88" t="s">
        <v>104</v>
      </c>
      <c r="D56" s="89" t="s">
        <v>102</v>
      </c>
      <c r="E56" s="90">
        <v>1</v>
      </c>
      <c r="F56" s="91">
        <v>0</v>
      </c>
      <c r="G56" s="60">
        <f>F56*E56</f>
        <v>0</v>
      </c>
    </row>
    <row r="57" spans="1:38" s="48" customFormat="1" ht="12" customHeight="1" x14ac:dyDescent="0.25">
      <c r="A57" s="49">
        <v>35</v>
      </c>
      <c r="B57" s="68" t="s">
        <v>54</v>
      </c>
      <c r="C57" s="88" t="s">
        <v>106</v>
      </c>
      <c r="D57" s="89" t="s">
        <v>102</v>
      </c>
      <c r="E57" s="90">
        <v>1</v>
      </c>
      <c r="F57" s="91">
        <v>0</v>
      </c>
      <c r="G57" s="60">
        <f t="shared" ref="G57:G58" si="3">F57*E57</f>
        <v>0</v>
      </c>
    </row>
    <row r="58" spans="1:38" s="48" customFormat="1" ht="12" customHeight="1" x14ac:dyDescent="0.25">
      <c r="A58" s="49">
        <v>36</v>
      </c>
      <c r="B58" s="68" t="s">
        <v>54</v>
      </c>
      <c r="C58" s="88" t="s">
        <v>107</v>
      </c>
      <c r="D58" s="89" t="s">
        <v>102</v>
      </c>
      <c r="E58" s="90">
        <v>1</v>
      </c>
      <c r="F58" s="91">
        <v>0</v>
      </c>
      <c r="G58" s="60">
        <f t="shared" si="3"/>
        <v>0</v>
      </c>
    </row>
    <row r="59" spans="1:38" x14ac:dyDescent="0.25">
      <c r="A59" s="50"/>
      <c r="B59" s="49"/>
      <c r="C59" s="117" t="s">
        <v>100</v>
      </c>
      <c r="D59" s="118"/>
      <c r="E59" s="118"/>
      <c r="F59" s="119"/>
      <c r="G59" s="59">
        <f>SUM(G55:G58)</f>
        <v>0</v>
      </c>
    </row>
    <row r="60" spans="1:38" s="48" customFormat="1" x14ac:dyDescent="0.25">
      <c r="A60" s="92"/>
      <c r="B60" s="93"/>
      <c r="C60" s="94"/>
      <c r="D60" s="94"/>
      <c r="E60" s="94"/>
      <c r="F60" s="94"/>
      <c r="G60" s="95"/>
    </row>
    <row r="61" spans="1:38" s="48" customFormat="1" x14ac:dyDescent="0.25">
      <c r="A61" s="96"/>
      <c r="B61" s="106" t="s">
        <v>110</v>
      </c>
      <c r="C61" s="107"/>
      <c r="D61" s="107"/>
      <c r="E61" s="107"/>
      <c r="F61" s="108"/>
      <c r="G61" s="97">
        <f>D9</f>
        <v>0</v>
      </c>
    </row>
    <row r="62" spans="1:38" s="48" customFormat="1" x14ac:dyDescent="0.25">
      <c r="A62" s="98"/>
      <c r="B62" s="109" t="s">
        <v>66</v>
      </c>
      <c r="C62" s="110"/>
      <c r="D62" s="110"/>
      <c r="E62" s="110"/>
      <c r="F62" s="111"/>
      <c r="G62" s="99">
        <f>G61*0.21</f>
        <v>0</v>
      </c>
    </row>
    <row r="63" spans="1:38" x14ac:dyDescent="0.25">
      <c r="A63" s="98"/>
      <c r="B63" s="112" t="s">
        <v>111</v>
      </c>
      <c r="C63" s="113"/>
      <c r="D63" s="113"/>
      <c r="E63" s="113"/>
      <c r="F63" s="114"/>
      <c r="G63" s="100">
        <f>SUM(G61:G62)</f>
        <v>0</v>
      </c>
    </row>
    <row r="64" spans="1:38" x14ac:dyDescent="0.25">
      <c r="B64" s="83" t="s">
        <v>29</v>
      </c>
      <c r="C64" s="84"/>
      <c r="D64" s="84"/>
      <c r="E64" s="84"/>
      <c r="F64" s="84"/>
      <c r="G64" s="84"/>
      <c r="H64" s="84"/>
      <c r="I64" s="84"/>
      <c r="J64" s="84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6"/>
      <c r="AG64" s="85"/>
      <c r="AH64" s="85"/>
      <c r="AI64" s="84"/>
      <c r="AJ64" s="84"/>
      <c r="AK64" s="84"/>
      <c r="AL64" s="84"/>
    </row>
    <row r="65" spans="2:38" ht="30" customHeight="1" x14ac:dyDescent="0.25">
      <c r="B65" s="115" t="s">
        <v>36</v>
      </c>
      <c r="C65" s="115"/>
      <c r="D65" s="115"/>
      <c r="E65" s="115"/>
      <c r="F65" s="115"/>
      <c r="G65" s="115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</row>
    <row r="66" spans="2:38" x14ac:dyDescent="0.25">
      <c r="B66" s="83" t="s">
        <v>44</v>
      </c>
      <c r="C66" s="84"/>
      <c r="D66" s="84"/>
      <c r="E66" s="84"/>
      <c r="F66" s="84"/>
      <c r="G66" s="84"/>
      <c r="H66" s="84"/>
      <c r="I66" s="84"/>
      <c r="J66" s="84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6"/>
      <c r="AG66" s="85"/>
      <c r="AH66" s="85"/>
      <c r="AI66" s="84"/>
      <c r="AJ66" s="84"/>
      <c r="AK66" s="84"/>
      <c r="AL66" s="84"/>
    </row>
    <row r="67" spans="2:38" x14ac:dyDescent="0.25">
      <c r="B67" s="84" t="s">
        <v>101</v>
      </c>
    </row>
    <row r="68" spans="2:38" x14ac:dyDescent="0.25">
      <c r="B68" s="84"/>
    </row>
    <row r="69" spans="2:38" x14ac:dyDescent="0.25">
      <c r="B69" s="84"/>
    </row>
    <row r="70" spans="2:38" x14ac:dyDescent="0.25">
      <c r="B70" s="84"/>
    </row>
    <row r="71" spans="2:38" ht="16.5" x14ac:dyDescent="0.3">
      <c r="B71" s="87"/>
    </row>
    <row r="72" spans="2:38" ht="16.5" x14ac:dyDescent="0.3">
      <c r="B72" s="87"/>
    </row>
  </sheetData>
  <mergeCells count="19">
    <mergeCell ref="A1:G1"/>
    <mergeCell ref="C44:F44"/>
    <mergeCell ref="C53:F53"/>
    <mergeCell ref="C59:F59"/>
    <mergeCell ref="C29:F29"/>
    <mergeCell ref="C41:F41"/>
    <mergeCell ref="A3:E3"/>
    <mergeCell ref="A4:C4"/>
    <mergeCell ref="A5:C5"/>
    <mergeCell ref="D9:E9"/>
    <mergeCell ref="D10:E10"/>
    <mergeCell ref="A6:C6"/>
    <mergeCell ref="D11:E11"/>
    <mergeCell ref="A8:C8"/>
    <mergeCell ref="A7:C7"/>
    <mergeCell ref="B61:F61"/>
    <mergeCell ref="B62:F62"/>
    <mergeCell ref="B63:F63"/>
    <mergeCell ref="B65:G65"/>
  </mergeCells>
  <pageMargins left="0.7" right="0.7" top="0.78740157499999996" bottom="0.78740157499999996" header="0.3" footer="0.3"/>
  <pageSetup paperSize="9" scale="9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M53"/>
  <sheetViews>
    <sheetView view="pageBreakPreview" topLeftCell="B1" zoomScale="60" zoomScaleNormal="85" workbookViewId="0">
      <selection activeCell="S48" sqref="S48"/>
    </sheetView>
  </sheetViews>
  <sheetFormatPr defaultRowHeight="15" x14ac:dyDescent="0.25"/>
  <cols>
    <col min="2" max="2" width="9.140625" style="1"/>
    <col min="4" max="4" width="5.42578125" customWidth="1"/>
    <col min="6" max="6" width="3.5703125" customWidth="1"/>
    <col min="7" max="7" width="9.7109375" customWidth="1"/>
    <col min="8" max="8" width="3.42578125" customWidth="1"/>
    <col min="9" max="9" width="10.42578125" customWidth="1"/>
    <col min="10" max="10" width="3.5703125" customWidth="1"/>
    <col min="11" max="11" width="8.85546875" style="20"/>
    <col min="12" max="12" width="3.5703125" style="20" customWidth="1"/>
    <col min="13" max="13" width="10.140625" style="20" customWidth="1"/>
    <col min="14" max="14" width="3.5703125" style="20" customWidth="1"/>
    <col min="15" max="15" width="10.42578125" style="20" customWidth="1"/>
    <col min="16" max="16" width="3.5703125" style="20" customWidth="1"/>
    <col min="17" max="17" width="8.85546875" style="20"/>
    <col min="18" max="18" width="3.5703125" style="20" customWidth="1"/>
    <col min="19" max="19" width="8.85546875" style="20"/>
    <col min="20" max="20" width="3.5703125" style="20" customWidth="1"/>
    <col min="22" max="22" width="3.5703125" customWidth="1"/>
    <col min="23" max="23" width="24.7109375" customWidth="1"/>
    <col min="24" max="24" width="3.42578125" style="48" customWidth="1"/>
    <col min="25" max="30" width="13.140625" style="48" customWidth="1"/>
    <col min="31" max="31" width="12.85546875" customWidth="1"/>
    <col min="32" max="32" width="14.140625" style="24" bestFit="1" customWidth="1"/>
    <col min="33" max="34" width="12.7109375" style="20" customWidth="1"/>
    <col min="35" max="35" width="12.42578125" bestFit="1" customWidth="1"/>
    <col min="36" max="36" width="13.42578125" bestFit="1" customWidth="1"/>
    <col min="37" max="37" width="15" customWidth="1"/>
    <col min="38" max="38" width="21.28515625" customWidth="1"/>
    <col min="39" max="39" width="14.42578125" bestFit="1" customWidth="1"/>
  </cols>
  <sheetData>
    <row r="2" spans="2:39" ht="15.75" thickBot="1" x14ac:dyDescent="0.3"/>
    <row r="3" spans="2:39" ht="15.75" thickBot="1" x14ac:dyDescent="0.3">
      <c r="B3" s="129" t="s">
        <v>46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2:39" ht="15.75" thickBot="1" x14ac:dyDescent="0.3">
      <c r="B4" s="142" t="s">
        <v>0</v>
      </c>
      <c r="C4" s="140" t="s">
        <v>1</v>
      </c>
      <c r="D4" s="132" t="s">
        <v>18</v>
      </c>
      <c r="E4" s="136" t="s">
        <v>45</v>
      </c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9"/>
      <c r="W4" s="139"/>
      <c r="X4" s="139"/>
      <c r="Y4" s="139"/>
      <c r="Z4" s="139"/>
      <c r="AA4" s="139"/>
      <c r="AB4" s="139"/>
      <c r="AC4" s="139"/>
      <c r="AD4" s="139"/>
      <c r="AE4" s="136" t="s">
        <v>6</v>
      </c>
      <c r="AF4" s="138"/>
      <c r="AG4" s="138"/>
      <c r="AH4" s="139"/>
      <c r="AI4" s="127" t="s">
        <v>74</v>
      </c>
      <c r="AJ4" s="128"/>
      <c r="AK4" s="128"/>
      <c r="AL4" s="128"/>
      <c r="AM4" s="128"/>
    </row>
    <row r="5" spans="2:39" ht="34.5" customHeight="1" thickBot="1" x14ac:dyDescent="0.3">
      <c r="B5" s="143"/>
      <c r="C5" s="141"/>
      <c r="D5" s="133"/>
      <c r="E5" s="5" t="s">
        <v>7</v>
      </c>
      <c r="F5" s="45">
        <v>12.4</v>
      </c>
      <c r="G5" s="43" t="s">
        <v>39</v>
      </c>
      <c r="H5" s="45">
        <v>10.1</v>
      </c>
      <c r="I5" s="21" t="s">
        <v>40</v>
      </c>
      <c r="J5" s="45">
        <v>1.8</v>
      </c>
      <c r="K5" s="6" t="s">
        <v>41</v>
      </c>
      <c r="L5" s="45">
        <v>4.5999999999999996</v>
      </c>
      <c r="M5" s="21" t="s">
        <v>42</v>
      </c>
      <c r="N5" s="45">
        <v>3.1</v>
      </c>
      <c r="O5" s="21" t="s">
        <v>43</v>
      </c>
      <c r="P5" s="45">
        <v>2.86</v>
      </c>
      <c r="Q5" s="21" t="s">
        <v>9</v>
      </c>
      <c r="R5" s="45">
        <v>2.5</v>
      </c>
      <c r="S5" s="21" t="s">
        <v>10</v>
      </c>
      <c r="T5" s="45">
        <v>32</v>
      </c>
      <c r="U5" s="21" t="s">
        <v>37</v>
      </c>
      <c r="V5" s="45">
        <v>64</v>
      </c>
      <c r="W5" s="146" t="s">
        <v>38</v>
      </c>
      <c r="X5" s="147"/>
      <c r="Y5" s="33" t="s">
        <v>32</v>
      </c>
      <c r="Z5" s="21" t="s">
        <v>28</v>
      </c>
      <c r="AA5" s="33" t="s">
        <v>93</v>
      </c>
      <c r="AB5" s="33" t="s">
        <v>94</v>
      </c>
      <c r="AC5" s="21" t="s">
        <v>26</v>
      </c>
      <c r="AD5" s="21" t="s">
        <v>27</v>
      </c>
      <c r="AE5" s="6" t="s">
        <v>33</v>
      </c>
      <c r="AF5" s="25" t="s">
        <v>34</v>
      </c>
      <c r="AG5" s="21" t="s">
        <v>35</v>
      </c>
      <c r="AH5" s="21" t="s">
        <v>95</v>
      </c>
      <c r="AI5" s="6" t="s">
        <v>21</v>
      </c>
      <c r="AJ5" s="6" t="s">
        <v>22</v>
      </c>
      <c r="AK5" s="6" t="s">
        <v>23</v>
      </c>
      <c r="AL5" s="29" t="s">
        <v>24</v>
      </c>
      <c r="AM5" s="21" t="s">
        <v>25</v>
      </c>
    </row>
    <row r="6" spans="2:39" ht="14.25" customHeight="1" thickBot="1" x14ac:dyDescent="0.3">
      <c r="B6" s="144" t="s">
        <v>17</v>
      </c>
      <c r="C6" s="145"/>
      <c r="D6" s="134"/>
      <c r="E6" s="7" t="s">
        <v>8</v>
      </c>
      <c r="F6" s="46" t="s">
        <v>30</v>
      </c>
      <c r="G6" s="3" t="s">
        <v>8</v>
      </c>
      <c r="H6" s="46" t="s">
        <v>30</v>
      </c>
      <c r="I6" s="4" t="s">
        <v>8</v>
      </c>
      <c r="J6" s="46" t="s">
        <v>30</v>
      </c>
      <c r="K6" s="4" t="s">
        <v>8</v>
      </c>
      <c r="L6" s="46" t="s">
        <v>30</v>
      </c>
      <c r="M6" s="22" t="s">
        <v>8</v>
      </c>
      <c r="N6" s="46" t="s">
        <v>30</v>
      </c>
      <c r="O6" s="22" t="s">
        <v>8</v>
      </c>
      <c r="P6" s="46" t="s">
        <v>30</v>
      </c>
      <c r="Q6" s="22" t="s">
        <v>8</v>
      </c>
      <c r="R6" s="46" t="s">
        <v>30</v>
      </c>
      <c r="S6" s="22" t="s">
        <v>11</v>
      </c>
      <c r="T6" s="46" t="s">
        <v>30</v>
      </c>
      <c r="U6" s="22" t="s">
        <v>11</v>
      </c>
      <c r="V6" s="46" t="s">
        <v>30</v>
      </c>
      <c r="W6" s="148" t="s">
        <v>30</v>
      </c>
      <c r="X6" s="149"/>
      <c r="Y6" s="22" t="s">
        <v>31</v>
      </c>
      <c r="Z6" s="32" t="s">
        <v>30</v>
      </c>
      <c r="AA6" s="3" t="s">
        <v>11</v>
      </c>
      <c r="AB6" s="32" t="s">
        <v>31</v>
      </c>
      <c r="AC6" s="32" t="s">
        <v>31</v>
      </c>
      <c r="AD6" s="40" t="s">
        <v>31</v>
      </c>
      <c r="AE6" s="3" t="s">
        <v>11</v>
      </c>
      <c r="AF6" s="26" t="s">
        <v>11</v>
      </c>
      <c r="AG6" s="22" t="s">
        <v>81</v>
      </c>
      <c r="AH6" s="32" t="s">
        <v>31</v>
      </c>
      <c r="AI6" s="3" t="s">
        <v>11</v>
      </c>
      <c r="AJ6" s="3" t="s">
        <v>11</v>
      </c>
      <c r="AK6" s="3" t="s">
        <v>11</v>
      </c>
      <c r="AL6" s="30" t="s">
        <v>11</v>
      </c>
      <c r="AM6" s="32" t="s">
        <v>31</v>
      </c>
    </row>
    <row r="7" spans="2:39" x14ac:dyDescent="0.25">
      <c r="B7" s="34">
        <v>1</v>
      </c>
      <c r="C7" s="8"/>
      <c r="D7" s="14">
        <v>2</v>
      </c>
      <c r="E7" s="77">
        <v>4.9400000000000004</v>
      </c>
      <c r="F7" s="77"/>
      <c r="G7" s="77"/>
      <c r="H7" s="77"/>
      <c r="I7" s="77"/>
      <c r="J7" s="77"/>
      <c r="K7" s="77">
        <v>2.7</v>
      </c>
      <c r="L7" s="77"/>
      <c r="M7" s="74"/>
      <c r="N7" s="74"/>
      <c r="O7" s="74"/>
      <c r="P7" s="74"/>
      <c r="Q7" s="74"/>
      <c r="R7" s="74"/>
      <c r="S7" s="74"/>
      <c r="T7" s="74"/>
      <c r="U7" s="74">
        <v>4.4999999999999998E-2</v>
      </c>
      <c r="V7" s="74"/>
      <c r="W7" s="124">
        <v>4.7</v>
      </c>
      <c r="X7" s="125"/>
      <c r="Y7" s="12">
        <v>4</v>
      </c>
      <c r="Z7" s="70">
        <f>25*3.55/100</f>
        <v>0.88749999999999996</v>
      </c>
      <c r="AA7" s="71">
        <v>4.0599999999999996</v>
      </c>
      <c r="AB7" s="38"/>
      <c r="AC7" s="38"/>
      <c r="AD7" s="39">
        <v>4</v>
      </c>
      <c r="AE7" s="16">
        <v>0.51</v>
      </c>
      <c r="AF7" s="73"/>
      <c r="AG7" s="74">
        <f>3.6*0.04*0.08</f>
        <v>1.1520000000000001E-2</v>
      </c>
      <c r="AH7" s="38">
        <v>30</v>
      </c>
      <c r="AI7" s="16"/>
      <c r="AJ7" s="16"/>
      <c r="AK7" s="16"/>
      <c r="AL7" s="31"/>
      <c r="AM7" s="38"/>
    </row>
    <row r="8" spans="2:39" x14ac:dyDescent="0.25">
      <c r="B8" s="35"/>
      <c r="C8" s="11" t="s">
        <v>2</v>
      </c>
      <c r="D8" s="12">
        <v>1</v>
      </c>
      <c r="E8" s="77"/>
      <c r="F8" s="77"/>
      <c r="G8" s="77"/>
      <c r="H8" s="77"/>
      <c r="I8" s="77"/>
      <c r="J8" s="77"/>
      <c r="K8" s="77"/>
      <c r="L8" s="77"/>
      <c r="M8" s="74"/>
      <c r="N8" s="74"/>
      <c r="O8" s="74"/>
      <c r="P8" s="74"/>
      <c r="Q8" s="74">
        <v>12.6</v>
      </c>
      <c r="R8" s="74"/>
      <c r="S8" s="74">
        <v>0.20300000000000001</v>
      </c>
      <c r="T8" s="74"/>
      <c r="U8" s="74"/>
      <c r="V8" s="74"/>
      <c r="W8" s="124"/>
      <c r="X8" s="125"/>
      <c r="Y8" s="12"/>
      <c r="Z8" s="70">
        <f>15*3.55/100</f>
        <v>0.53249999999999997</v>
      </c>
      <c r="AA8" s="71">
        <v>2.68</v>
      </c>
      <c r="AB8" s="38"/>
      <c r="AC8" s="38"/>
      <c r="AD8" s="39"/>
      <c r="AE8" s="16"/>
      <c r="AF8" s="73">
        <v>1.823</v>
      </c>
      <c r="AG8" s="74"/>
      <c r="AH8" s="38">
        <v>95</v>
      </c>
      <c r="AI8" s="16"/>
      <c r="AJ8" s="16"/>
      <c r="AK8" s="16"/>
      <c r="AL8" s="31"/>
      <c r="AM8" s="38"/>
    </row>
    <row r="9" spans="2:39" x14ac:dyDescent="0.25">
      <c r="B9" s="27"/>
      <c r="C9" s="10" t="s">
        <v>3</v>
      </c>
      <c r="D9" s="12">
        <v>1</v>
      </c>
      <c r="E9" s="77"/>
      <c r="F9" s="77"/>
      <c r="G9" s="77"/>
      <c r="H9" s="77"/>
      <c r="I9" s="77"/>
      <c r="J9" s="77"/>
      <c r="K9" s="77"/>
      <c r="L9" s="77"/>
      <c r="M9" s="74"/>
      <c r="N9" s="74"/>
      <c r="O9" s="74"/>
      <c r="P9" s="74"/>
      <c r="Q9" s="74">
        <v>9.7200000000000006</v>
      </c>
      <c r="R9" s="74"/>
      <c r="S9" s="74">
        <v>1.0720000000000001</v>
      </c>
      <c r="T9" s="74"/>
      <c r="U9" s="74"/>
      <c r="V9" s="74"/>
      <c r="W9" s="124"/>
      <c r="X9" s="125"/>
      <c r="Y9" s="12"/>
      <c r="Z9" s="70">
        <f>15*3.55/100</f>
        <v>0.53249999999999997</v>
      </c>
      <c r="AA9" s="71">
        <v>3.22</v>
      </c>
      <c r="AB9" s="38">
        <v>1</v>
      </c>
      <c r="AC9" s="38"/>
      <c r="AD9" s="39"/>
      <c r="AE9" s="16"/>
      <c r="AF9" s="73">
        <v>0.71499999999999997</v>
      </c>
      <c r="AG9" s="74"/>
      <c r="AH9" s="38">
        <v>50</v>
      </c>
      <c r="AI9" s="16"/>
      <c r="AJ9" s="16"/>
      <c r="AK9" s="16"/>
      <c r="AL9" s="31"/>
      <c r="AM9" s="38"/>
    </row>
    <row r="10" spans="2:39" x14ac:dyDescent="0.25">
      <c r="B10" s="34">
        <v>2</v>
      </c>
      <c r="C10" s="8"/>
      <c r="D10" s="13">
        <v>1</v>
      </c>
      <c r="E10" s="77">
        <v>6.3</v>
      </c>
      <c r="F10" s="77"/>
      <c r="G10" s="77"/>
      <c r="H10" s="77"/>
      <c r="I10" s="77"/>
      <c r="J10" s="77"/>
      <c r="K10" s="77">
        <v>3.6</v>
      </c>
      <c r="L10" s="77"/>
      <c r="M10" s="74"/>
      <c r="N10" s="74"/>
      <c r="O10" s="74"/>
      <c r="P10" s="74"/>
      <c r="Q10" s="74"/>
      <c r="R10" s="74"/>
      <c r="S10" s="74"/>
      <c r="T10" s="74"/>
      <c r="U10" s="74">
        <v>5.8000000000000003E-2</v>
      </c>
      <c r="V10" s="74"/>
      <c r="W10" s="124">
        <v>4.7</v>
      </c>
      <c r="X10" s="125"/>
      <c r="Y10" s="12">
        <v>4</v>
      </c>
      <c r="Z10" s="70">
        <f>30*3.55/100</f>
        <v>1.0649999999999999</v>
      </c>
      <c r="AA10" s="71">
        <v>5.2</v>
      </c>
      <c r="AB10" s="38"/>
      <c r="AC10" s="38"/>
      <c r="AD10" s="39"/>
      <c r="AE10" s="16">
        <v>0.51</v>
      </c>
      <c r="AF10" s="73"/>
      <c r="AG10" s="74">
        <f>3.6*0.04*0.08</f>
        <v>1.1520000000000001E-2</v>
      </c>
      <c r="AH10" s="38">
        <v>30</v>
      </c>
      <c r="AI10" s="16"/>
      <c r="AJ10" s="16"/>
      <c r="AK10" s="16"/>
      <c r="AL10" s="31"/>
      <c r="AM10" s="38"/>
    </row>
    <row r="11" spans="2:39" x14ac:dyDescent="0.25">
      <c r="B11" s="35"/>
      <c r="C11" s="15" t="s">
        <v>2</v>
      </c>
      <c r="D11" s="12">
        <v>1</v>
      </c>
      <c r="E11" s="77"/>
      <c r="F11" s="77"/>
      <c r="G11" s="77"/>
      <c r="H11" s="77"/>
      <c r="I11" s="77"/>
      <c r="J11" s="77"/>
      <c r="K11" s="77"/>
      <c r="L11" s="77"/>
      <c r="M11" s="74"/>
      <c r="N11" s="74"/>
      <c r="O11" s="74"/>
      <c r="P11" s="74"/>
      <c r="Q11" s="74">
        <v>12.6</v>
      </c>
      <c r="R11" s="74"/>
      <c r="S11" s="74">
        <v>0.20300000000000001</v>
      </c>
      <c r="T11" s="74"/>
      <c r="U11" s="74"/>
      <c r="V11" s="74"/>
      <c r="W11" s="124"/>
      <c r="X11" s="125"/>
      <c r="Y11" s="12"/>
      <c r="Z11" s="70">
        <f>10*3.55/100</f>
        <v>0.35499999999999998</v>
      </c>
      <c r="AA11" s="71">
        <v>2.68</v>
      </c>
      <c r="AB11" s="38"/>
      <c r="AC11" s="38"/>
      <c r="AD11" s="39">
        <v>4</v>
      </c>
      <c r="AE11" s="16"/>
      <c r="AF11" s="73">
        <v>1.823</v>
      </c>
      <c r="AG11" s="74"/>
      <c r="AH11" s="38">
        <v>95</v>
      </c>
      <c r="AI11" s="16"/>
      <c r="AJ11" s="16"/>
      <c r="AK11" s="16"/>
      <c r="AL11" s="31"/>
      <c r="AM11" s="38"/>
    </row>
    <row r="12" spans="2:39" x14ac:dyDescent="0.25">
      <c r="B12" s="35"/>
      <c r="C12" s="10" t="s">
        <v>4</v>
      </c>
      <c r="D12" s="12">
        <v>1</v>
      </c>
      <c r="E12" s="77"/>
      <c r="F12" s="77"/>
      <c r="G12" s="77"/>
      <c r="H12" s="77"/>
      <c r="I12" s="77"/>
      <c r="J12" s="77"/>
      <c r="K12" s="77"/>
      <c r="L12" s="77"/>
      <c r="M12" s="74">
        <v>7.25</v>
      </c>
      <c r="N12" s="74"/>
      <c r="O12" s="74">
        <v>5.22</v>
      </c>
      <c r="P12" s="74"/>
      <c r="Q12" s="74"/>
      <c r="R12" s="74"/>
      <c r="S12" s="74">
        <v>3.78</v>
      </c>
      <c r="T12" s="74"/>
      <c r="U12" s="74"/>
      <c r="V12" s="74"/>
      <c r="W12" s="124"/>
      <c r="X12" s="125"/>
      <c r="Y12" s="12"/>
      <c r="Z12" s="70">
        <f>10*3.55/100</f>
        <v>0.35499999999999998</v>
      </c>
      <c r="AA12" s="71">
        <v>8.02</v>
      </c>
      <c r="AB12" s="38"/>
      <c r="AC12" s="38"/>
      <c r="AD12" s="39"/>
      <c r="AE12" s="16"/>
      <c r="AF12" s="73"/>
      <c r="AG12" s="74"/>
      <c r="AH12" s="38"/>
      <c r="AI12" s="16">
        <v>3</v>
      </c>
      <c r="AJ12" s="16">
        <v>3.39</v>
      </c>
      <c r="AK12" s="16">
        <v>0.57999999999999996</v>
      </c>
      <c r="AL12" s="31"/>
      <c r="AM12" s="38"/>
    </row>
    <row r="13" spans="2:39" x14ac:dyDescent="0.25">
      <c r="B13" s="36">
        <v>3</v>
      </c>
      <c r="C13" s="8"/>
      <c r="D13" s="13">
        <v>1</v>
      </c>
      <c r="E13" s="74">
        <v>9.44</v>
      </c>
      <c r="F13" s="74"/>
      <c r="G13" s="77"/>
      <c r="H13" s="77"/>
      <c r="I13" s="77"/>
      <c r="J13" s="77"/>
      <c r="K13" s="74">
        <v>6.3</v>
      </c>
      <c r="L13" s="74"/>
      <c r="M13" s="74"/>
      <c r="N13" s="74"/>
      <c r="O13" s="74"/>
      <c r="P13" s="74"/>
      <c r="Q13" s="74"/>
      <c r="R13" s="74"/>
      <c r="S13" s="74"/>
      <c r="T13" s="74"/>
      <c r="U13" s="74">
        <v>0.11600000000000001</v>
      </c>
      <c r="V13" s="74"/>
      <c r="W13" s="124">
        <v>11.78</v>
      </c>
      <c r="X13" s="125"/>
      <c r="Y13" s="12">
        <v>6</v>
      </c>
      <c r="Z13" s="70">
        <f>60*3.55/100</f>
        <v>2.13</v>
      </c>
      <c r="AA13" s="71">
        <v>7.97</v>
      </c>
      <c r="AB13" s="38"/>
      <c r="AC13" s="38"/>
      <c r="AD13" s="39">
        <v>8</v>
      </c>
      <c r="AE13" s="16">
        <v>0.86</v>
      </c>
      <c r="AF13" s="73"/>
      <c r="AG13" s="74">
        <f>6.3*0.04*0.08</f>
        <v>2.0160000000000001E-2</v>
      </c>
      <c r="AH13" s="38">
        <v>50</v>
      </c>
      <c r="AI13" s="16"/>
      <c r="AJ13" s="16"/>
      <c r="AK13" s="16"/>
      <c r="AL13" s="31"/>
      <c r="AM13" s="38"/>
    </row>
    <row r="14" spans="2:39" x14ac:dyDescent="0.25">
      <c r="B14" s="35"/>
      <c r="C14" s="15" t="s">
        <v>2</v>
      </c>
      <c r="D14" s="12">
        <v>1</v>
      </c>
      <c r="E14" s="77"/>
      <c r="F14" s="77"/>
      <c r="G14" s="77"/>
      <c r="H14" s="77"/>
      <c r="I14" s="77"/>
      <c r="J14" s="77"/>
      <c r="K14" s="77"/>
      <c r="L14" s="77"/>
      <c r="M14" s="74"/>
      <c r="N14" s="74"/>
      <c r="O14" s="74"/>
      <c r="P14" s="74"/>
      <c r="Q14" s="74">
        <v>12.6</v>
      </c>
      <c r="R14" s="74"/>
      <c r="S14" s="74"/>
      <c r="T14" s="74"/>
      <c r="U14" s="74"/>
      <c r="V14" s="74"/>
      <c r="W14" s="124"/>
      <c r="X14" s="125"/>
      <c r="Y14" s="12"/>
      <c r="Z14" s="70">
        <f>15*3.55/100</f>
        <v>0.53249999999999997</v>
      </c>
      <c r="AA14" s="71">
        <v>2.4300000000000002</v>
      </c>
      <c r="AB14" s="38"/>
      <c r="AC14" s="38"/>
      <c r="AD14" s="39"/>
      <c r="AE14" s="16"/>
      <c r="AF14" s="73">
        <v>1.823</v>
      </c>
      <c r="AG14" s="74"/>
      <c r="AH14" s="38">
        <v>95</v>
      </c>
      <c r="AI14" s="16"/>
      <c r="AJ14" s="16"/>
      <c r="AK14" s="16"/>
      <c r="AL14" s="31"/>
      <c r="AM14" s="38"/>
    </row>
    <row r="15" spans="2:39" x14ac:dyDescent="0.25">
      <c r="B15" s="35"/>
      <c r="C15" s="10" t="s">
        <v>5</v>
      </c>
      <c r="D15" s="12">
        <v>1</v>
      </c>
      <c r="E15" s="77"/>
      <c r="F15" s="77"/>
      <c r="G15" s="77"/>
      <c r="H15" s="77"/>
      <c r="I15" s="77"/>
      <c r="J15" s="77"/>
      <c r="K15" s="77"/>
      <c r="L15" s="77"/>
      <c r="M15" s="74"/>
      <c r="N15" s="74"/>
      <c r="O15" s="74"/>
      <c r="P15" s="74"/>
      <c r="Q15" s="74">
        <v>9</v>
      </c>
      <c r="R15" s="74"/>
      <c r="S15" s="74">
        <v>0.20300000000000001</v>
      </c>
      <c r="T15" s="74"/>
      <c r="U15" s="74"/>
      <c r="V15" s="74"/>
      <c r="W15" s="124"/>
      <c r="X15" s="125"/>
      <c r="Y15" s="12"/>
      <c r="Z15" s="70">
        <f>10*3.55/100</f>
        <v>0.35499999999999998</v>
      </c>
      <c r="AA15" s="70">
        <v>2</v>
      </c>
      <c r="AB15" s="38"/>
      <c r="AC15" s="38"/>
      <c r="AD15" s="39"/>
      <c r="AE15" s="16"/>
      <c r="AF15" s="73">
        <v>1.2150000000000001</v>
      </c>
      <c r="AG15" s="74"/>
      <c r="AH15" s="38">
        <v>75</v>
      </c>
      <c r="AI15" s="16"/>
      <c r="AJ15" s="16"/>
      <c r="AK15" s="16"/>
      <c r="AL15" s="31"/>
      <c r="AM15" s="38"/>
    </row>
    <row r="16" spans="2:39" x14ac:dyDescent="0.25">
      <c r="B16" s="35"/>
      <c r="C16" s="10" t="s">
        <v>4</v>
      </c>
      <c r="D16" s="12">
        <v>1</v>
      </c>
      <c r="E16" s="77"/>
      <c r="F16" s="77"/>
      <c r="G16" s="77"/>
      <c r="H16" s="77"/>
      <c r="I16" s="77"/>
      <c r="J16" s="77"/>
      <c r="K16" s="77"/>
      <c r="L16" s="77"/>
      <c r="M16" s="74">
        <v>7.25</v>
      </c>
      <c r="N16" s="74"/>
      <c r="O16" s="74">
        <v>5.22</v>
      </c>
      <c r="P16" s="74"/>
      <c r="Q16" s="74"/>
      <c r="R16" s="74"/>
      <c r="S16" s="74">
        <v>3.78</v>
      </c>
      <c r="T16" s="74"/>
      <c r="U16" s="74"/>
      <c r="V16" s="74"/>
      <c r="W16" s="124"/>
      <c r="X16" s="125"/>
      <c r="Y16" s="12"/>
      <c r="Z16" s="70">
        <f>10*3.55/100</f>
        <v>0.35499999999999998</v>
      </c>
      <c r="AA16" s="70">
        <v>8.02</v>
      </c>
      <c r="AB16" s="38"/>
      <c r="AC16" s="38"/>
      <c r="AD16" s="39"/>
      <c r="AE16" s="16"/>
      <c r="AF16" s="73"/>
      <c r="AG16" s="74"/>
      <c r="AH16" s="38"/>
      <c r="AI16" s="16">
        <v>3</v>
      </c>
      <c r="AJ16" s="16">
        <v>3.39</v>
      </c>
      <c r="AK16" s="16">
        <v>0.57999999999999996</v>
      </c>
      <c r="AL16" s="31"/>
      <c r="AM16" s="38"/>
    </row>
    <row r="17" spans="2:39" x14ac:dyDescent="0.25">
      <c r="B17" s="35"/>
      <c r="C17" s="10" t="s">
        <v>3</v>
      </c>
      <c r="D17" s="12">
        <v>1</v>
      </c>
      <c r="E17" s="77"/>
      <c r="F17" s="77"/>
      <c r="G17" s="77"/>
      <c r="H17" s="77"/>
      <c r="I17" s="77"/>
      <c r="J17" s="77"/>
      <c r="K17" s="77"/>
      <c r="L17" s="77"/>
      <c r="M17" s="74"/>
      <c r="N17" s="74"/>
      <c r="O17" s="74"/>
      <c r="P17" s="74"/>
      <c r="Q17" s="74">
        <v>9.7200000000000006</v>
      </c>
      <c r="R17" s="74"/>
      <c r="S17" s="74">
        <v>1.0720000000000001</v>
      </c>
      <c r="T17" s="74"/>
      <c r="U17" s="74"/>
      <c r="V17" s="74"/>
      <c r="W17" s="124"/>
      <c r="X17" s="125"/>
      <c r="Y17" s="12"/>
      <c r="Z17" s="70">
        <f>15*3.55/100</f>
        <v>0.53249999999999997</v>
      </c>
      <c r="AA17" s="71">
        <v>3.22</v>
      </c>
      <c r="AB17" s="38"/>
      <c r="AC17" s="38"/>
      <c r="AD17" s="39"/>
      <c r="AE17" s="16"/>
      <c r="AF17" s="73">
        <v>0.71499999999999997</v>
      </c>
      <c r="AG17" s="74"/>
      <c r="AH17" s="38">
        <v>50</v>
      </c>
      <c r="AI17" s="16"/>
      <c r="AJ17" s="16"/>
      <c r="AK17" s="16"/>
      <c r="AL17" s="31"/>
      <c r="AM17" s="38"/>
    </row>
    <row r="18" spans="2:39" x14ac:dyDescent="0.25">
      <c r="B18" s="36">
        <v>4</v>
      </c>
      <c r="C18" s="8"/>
      <c r="D18" s="13">
        <v>1</v>
      </c>
      <c r="E18" s="77">
        <v>7.2</v>
      </c>
      <c r="F18" s="77"/>
      <c r="G18" s="77"/>
      <c r="H18" s="77"/>
      <c r="I18" s="77"/>
      <c r="J18" s="77"/>
      <c r="K18" s="77">
        <v>3.6</v>
      </c>
      <c r="L18" s="77"/>
      <c r="M18" s="74"/>
      <c r="N18" s="74"/>
      <c r="O18" s="74"/>
      <c r="P18" s="74"/>
      <c r="Q18" s="74"/>
      <c r="R18" s="74"/>
      <c r="S18" s="74"/>
      <c r="T18" s="74"/>
      <c r="U18" s="74">
        <v>5.8000000000000003E-2</v>
      </c>
      <c r="V18" s="74"/>
      <c r="W18" s="124">
        <v>4.7</v>
      </c>
      <c r="X18" s="125"/>
      <c r="Y18" s="12">
        <v>4</v>
      </c>
      <c r="Z18" s="70">
        <f>30*3.55/100</f>
        <v>1.0649999999999999</v>
      </c>
      <c r="AA18" s="71">
        <v>5.72</v>
      </c>
      <c r="AB18" s="38"/>
      <c r="AC18" s="38"/>
      <c r="AD18" s="39">
        <v>4</v>
      </c>
      <c r="AE18" s="16">
        <v>0.71</v>
      </c>
      <c r="AF18" s="73"/>
      <c r="AG18" s="74">
        <f>2.7*0.04*0.08</f>
        <v>8.6400000000000018E-3</v>
      </c>
      <c r="AH18" s="38">
        <v>40</v>
      </c>
      <c r="AI18" s="16"/>
      <c r="AJ18" s="16"/>
      <c r="AK18" s="16"/>
      <c r="AL18" s="31"/>
      <c r="AM18" s="38"/>
    </row>
    <row r="19" spans="2:39" x14ac:dyDescent="0.25">
      <c r="B19" s="35"/>
      <c r="C19" s="15" t="s">
        <v>5</v>
      </c>
      <c r="D19" s="12">
        <v>2</v>
      </c>
      <c r="E19" s="77"/>
      <c r="F19" s="77"/>
      <c r="G19" s="77"/>
      <c r="H19" s="77"/>
      <c r="I19" s="77"/>
      <c r="J19" s="77"/>
      <c r="K19" s="77"/>
      <c r="L19" s="77"/>
      <c r="M19" s="74"/>
      <c r="N19" s="74"/>
      <c r="O19" s="74"/>
      <c r="P19" s="74"/>
      <c r="Q19" s="74">
        <v>18</v>
      </c>
      <c r="R19" s="74"/>
      <c r="S19" s="74">
        <v>0.81200000000000006</v>
      </c>
      <c r="T19" s="74"/>
      <c r="U19" s="74"/>
      <c r="V19" s="74"/>
      <c r="W19" s="124"/>
      <c r="X19" s="125"/>
      <c r="Y19" s="12"/>
      <c r="Z19" s="70">
        <f>15*3.55/100</f>
        <v>0.53249999999999997</v>
      </c>
      <c r="AA19" s="71">
        <v>4.4800000000000004</v>
      </c>
      <c r="AB19" s="38"/>
      <c r="AC19" s="38"/>
      <c r="AD19" s="39"/>
      <c r="AE19" s="16"/>
      <c r="AF19" s="73">
        <v>2.0249999999999999</v>
      </c>
      <c r="AG19" s="74"/>
      <c r="AH19" s="38">
        <v>130</v>
      </c>
      <c r="AI19" s="16"/>
      <c r="AJ19" s="16"/>
      <c r="AK19" s="16"/>
      <c r="AL19" s="31"/>
      <c r="AM19" s="38"/>
    </row>
    <row r="20" spans="2:39" x14ac:dyDescent="0.25">
      <c r="B20" s="35"/>
      <c r="C20" s="10" t="s">
        <v>4</v>
      </c>
      <c r="D20" s="12">
        <v>1</v>
      </c>
      <c r="E20" s="77"/>
      <c r="F20" s="77"/>
      <c r="G20" s="77"/>
      <c r="H20" s="77"/>
      <c r="I20" s="77"/>
      <c r="J20" s="77"/>
      <c r="K20" s="77"/>
      <c r="L20" s="77"/>
      <c r="M20" s="74">
        <v>7.25</v>
      </c>
      <c r="N20" s="74"/>
      <c r="O20" s="74">
        <v>5.22</v>
      </c>
      <c r="P20" s="74"/>
      <c r="Q20" s="74"/>
      <c r="R20" s="74"/>
      <c r="S20" s="74">
        <v>3.78</v>
      </c>
      <c r="T20" s="74"/>
      <c r="U20" s="74"/>
      <c r="V20" s="74"/>
      <c r="W20" s="124"/>
      <c r="X20" s="125"/>
      <c r="Y20" s="12"/>
      <c r="Z20" s="70">
        <f>10*3.55/100</f>
        <v>0.35499999999999998</v>
      </c>
      <c r="AA20" s="71">
        <v>8.02</v>
      </c>
      <c r="AB20" s="38"/>
      <c r="AC20" s="38"/>
      <c r="AD20" s="39"/>
      <c r="AE20" s="16"/>
      <c r="AF20" s="73"/>
      <c r="AG20" s="74"/>
      <c r="AH20" s="38"/>
      <c r="AI20" s="16">
        <v>3</v>
      </c>
      <c r="AJ20" s="16">
        <v>3.39</v>
      </c>
      <c r="AK20" s="16">
        <v>0.57999999999999996</v>
      </c>
      <c r="AL20" s="31"/>
      <c r="AM20" s="38"/>
    </row>
    <row r="21" spans="2:39" x14ac:dyDescent="0.25">
      <c r="B21" s="36">
        <v>5</v>
      </c>
      <c r="C21" s="9"/>
      <c r="D21" s="13">
        <v>1</v>
      </c>
      <c r="E21" s="77">
        <v>9.9</v>
      </c>
      <c r="F21" s="77"/>
      <c r="G21" s="77"/>
      <c r="H21" s="77"/>
      <c r="I21" s="77"/>
      <c r="J21" s="77"/>
      <c r="K21" s="77">
        <v>5.4</v>
      </c>
      <c r="L21" s="77"/>
      <c r="M21" s="74"/>
      <c r="N21" s="74"/>
      <c r="O21" s="74"/>
      <c r="P21" s="74"/>
      <c r="Q21" s="74"/>
      <c r="R21" s="74"/>
      <c r="S21" s="74"/>
      <c r="T21" s="74"/>
      <c r="U21" s="74">
        <v>8.6999999999999994E-2</v>
      </c>
      <c r="V21" s="74"/>
      <c r="W21" s="124">
        <v>4.7</v>
      </c>
      <c r="X21" s="125"/>
      <c r="Y21" s="12">
        <v>4</v>
      </c>
      <c r="Z21" s="70">
        <f>45*3.55/100</f>
        <v>1.5974999999999999</v>
      </c>
      <c r="AA21" s="71">
        <v>7.98</v>
      </c>
      <c r="AB21" s="38"/>
      <c r="AC21" s="38"/>
      <c r="AD21" s="39">
        <v>4</v>
      </c>
      <c r="AE21" s="16">
        <v>3.23</v>
      </c>
      <c r="AF21" s="73"/>
      <c r="AG21" s="74">
        <f>14.4*0.04*0.08</f>
        <v>4.6080000000000003E-2</v>
      </c>
      <c r="AH21" s="38">
        <v>170</v>
      </c>
      <c r="AI21" s="16"/>
      <c r="AJ21" s="16"/>
      <c r="AK21" s="16"/>
      <c r="AL21" s="31"/>
      <c r="AM21" s="38"/>
    </row>
    <row r="22" spans="2:39" x14ac:dyDescent="0.25">
      <c r="B22" s="35"/>
      <c r="C22" s="15" t="s">
        <v>2</v>
      </c>
      <c r="D22" s="12">
        <v>1</v>
      </c>
      <c r="E22" s="77"/>
      <c r="F22" s="77"/>
      <c r="G22" s="77"/>
      <c r="H22" s="77"/>
      <c r="I22" s="77"/>
      <c r="J22" s="77"/>
      <c r="K22" s="77"/>
      <c r="L22" s="77"/>
      <c r="M22" s="74"/>
      <c r="N22" s="74"/>
      <c r="O22" s="74"/>
      <c r="P22" s="74"/>
      <c r="Q22" s="74">
        <v>12.6</v>
      </c>
      <c r="R22" s="74"/>
      <c r="S22" s="74">
        <v>0.60899999999999999</v>
      </c>
      <c r="T22" s="74"/>
      <c r="U22" s="74"/>
      <c r="V22" s="74"/>
      <c r="W22" s="124"/>
      <c r="X22" s="125"/>
      <c r="Y22" s="12"/>
      <c r="Z22" s="70">
        <f>10*3.55/100</f>
        <v>0.35499999999999998</v>
      </c>
      <c r="AA22" s="71">
        <v>3.19</v>
      </c>
      <c r="AB22" s="38"/>
      <c r="AC22" s="38"/>
      <c r="AD22" s="39"/>
      <c r="AE22" s="16"/>
      <c r="AF22" s="73">
        <v>1.4179999999999999</v>
      </c>
      <c r="AG22" s="74"/>
      <c r="AH22" s="38">
        <v>90</v>
      </c>
      <c r="AI22" s="16"/>
      <c r="AJ22" s="16"/>
      <c r="AK22" s="16"/>
      <c r="AL22" s="31"/>
      <c r="AM22" s="38"/>
    </row>
    <row r="23" spans="2:39" x14ac:dyDescent="0.25">
      <c r="B23" s="35"/>
      <c r="C23" s="10" t="s">
        <v>5</v>
      </c>
      <c r="D23" s="12">
        <v>2</v>
      </c>
      <c r="E23" s="77"/>
      <c r="F23" s="77"/>
      <c r="G23" s="77"/>
      <c r="H23" s="77"/>
      <c r="I23" s="77"/>
      <c r="J23" s="77"/>
      <c r="K23" s="77"/>
      <c r="L23" s="77"/>
      <c r="M23" s="74"/>
      <c r="N23" s="74"/>
      <c r="O23" s="74"/>
      <c r="P23" s="74"/>
      <c r="Q23" s="74">
        <v>18</v>
      </c>
      <c r="R23" s="74"/>
      <c r="S23" s="74">
        <v>0.40600000000000003</v>
      </c>
      <c r="T23" s="74"/>
      <c r="U23" s="74"/>
      <c r="V23" s="74"/>
      <c r="W23" s="124"/>
      <c r="X23" s="125"/>
      <c r="Y23" s="12"/>
      <c r="Z23" s="70">
        <f>15*3.55/100</f>
        <v>0.53249999999999997</v>
      </c>
      <c r="AA23" s="71">
        <v>3.97</v>
      </c>
      <c r="AB23" s="38"/>
      <c r="AC23" s="38"/>
      <c r="AD23" s="39"/>
      <c r="AE23" s="16"/>
      <c r="AF23" s="73">
        <v>2.633</v>
      </c>
      <c r="AG23" s="74"/>
      <c r="AH23" s="38">
        <v>170</v>
      </c>
      <c r="AI23" s="16"/>
      <c r="AJ23" s="16"/>
      <c r="AK23" s="16"/>
      <c r="AL23" s="31"/>
      <c r="AM23" s="38"/>
    </row>
    <row r="24" spans="2:39" x14ac:dyDescent="0.25">
      <c r="B24" s="35"/>
      <c r="C24" s="10" t="s">
        <v>13</v>
      </c>
      <c r="D24" s="12">
        <v>2</v>
      </c>
      <c r="E24" s="77"/>
      <c r="F24" s="77"/>
      <c r="G24" s="77"/>
      <c r="H24" s="77"/>
      <c r="I24" s="77"/>
      <c r="J24" s="77"/>
      <c r="K24" s="77"/>
      <c r="L24" s="77"/>
      <c r="M24" s="74"/>
      <c r="N24" s="74"/>
      <c r="O24" s="74"/>
      <c r="P24" s="74"/>
      <c r="Q24" s="74">
        <v>5.4</v>
      </c>
      <c r="R24" s="74"/>
      <c r="S24" s="74">
        <v>0.60899999999999999</v>
      </c>
      <c r="T24" s="74"/>
      <c r="U24" s="74"/>
      <c r="V24" s="74"/>
      <c r="W24" s="124"/>
      <c r="X24" s="125"/>
      <c r="Y24" s="12"/>
      <c r="Z24" s="70">
        <f>10*3.55/100</f>
        <v>0.35499999999999998</v>
      </c>
      <c r="AA24" s="71">
        <v>1.82</v>
      </c>
      <c r="AB24" s="38"/>
      <c r="AC24" s="38"/>
      <c r="AD24" s="39"/>
      <c r="AE24" s="16"/>
      <c r="AF24" s="73">
        <v>1.4179999999999999</v>
      </c>
      <c r="AG24" s="74"/>
      <c r="AH24" s="38">
        <v>115</v>
      </c>
      <c r="AI24" s="16"/>
      <c r="AJ24" s="16"/>
      <c r="AK24" s="16"/>
      <c r="AL24" s="31"/>
      <c r="AM24" s="38"/>
    </row>
    <row r="25" spans="2:39" x14ac:dyDescent="0.25">
      <c r="B25" s="27"/>
      <c r="C25" s="11" t="s">
        <v>19</v>
      </c>
      <c r="D25" s="12">
        <v>2</v>
      </c>
      <c r="E25" s="77"/>
      <c r="F25" s="77"/>
      <c r="G25" s="77"/>
      <c r="H25" s="77"/>
      <c r="I25" s="77"/>
      <c r="J25" s="77"/>
      <c r="K25" s="77"/>
      <c r="L25" s="77"/>
      <c r="M25" s="74"/>
      <c r="N25" s="74"/>
      <c r="O25" s="74"/>
      <c r="P25" s="74"/>
      <c r="Q25" s="74">
        <v>13.44</v>
      </c>
      <c r="R25" s="74"/>
      <c r="S25" s="74">
        <v>3.42</v>
      </c>
      <c r="T25" s="74"/>
      <c r="U25" s="74"/>
      <c r="V25" s="74"/>
      <c r="W25" s="124"/>
      <c r="X25" s="125"/>
      <c r="Y25" s="12"/>
      <c r="Z25" s="70">
        <f>10*3.55/100</f>
        <v>0.35499999999999998</v>
      </c>
      <c r="AA25" s="71">
        <v>6.87</v>
      </c>
      <c r="AB25" s="38">
        <v>2</v>
      </c>
      <c r="AC25" s="38"/>
      <c r="AD25" s="39"/>
      <c r="AE25" s="16"/>
      <c r="AF25" s="73"/>
      <c r="AG25" s="74"/>
      <c r="AH25" s="38"/>
      <c r="AI25" s="16"/>
      <c r="AJ25" s="16"/>
      <c r="AK25" s="16"/>
      <c r="AL25" s="31"/>
      <c r="AM25" s="38"/>
    </row>
    <row r="26" spans="2:39" x14ac:dyDescent="0.25">
      <c r="B26" s="36">
        <v>6</v>
      </c>
      <c r="C26" s="9"/>
      <c r="D26" s="13">
        <v>1</v>
      </c>
      <c r="E26" s="77">
        <v>9</v>
      </c>
      <c r="F26" s="77"/>
      <c r="G26" s="77">
        <v>1.8</v>
      </c>
      <c r="H26" s="77"/>
      <c r="I26" s="74"/>
      <c r="J26" s="74"/>
      <c r="K26" s="74">
        <v>7.3</v>
      </c>
      <c r="L26" s="74"/>
      <c r="M26" s="74"/>
      <c r="N26" s="74"/>
      <c r="O26" s="74"/>
      <c r="P26" s="74"/>
      <c r="Q26" s="74"/>
      <c r="R26" s="74"/>
      <c r="S26" s="74"/>
      <c r="T26" s="74"/>
      <c r="U26" s="74">
        <v>8.6999999999999994E-2</v>
      </c>
      <c r="V26" s="74"/>
      <c r="W26" s="124">
        <v>4.7</v>
      </c>
      <c r="X26" s="125"/>
      <c r="Y26" s="12">
        <v>4</v>
      </c>
      <c r="Z26" s="70">
        <f>30*3.55/100</f>
        <v>1.0649999999999999</v>
      </c>
      <c r="AA26" s="71">
        <v>9.1</v>
      </c>
      <c r="AB26" s="38"/>
      <c r="AC26" s="38"/>
      <c r="AD26" s="39">
        <v>4</v>
      </c>
      <c r="AE26" s="16">
        <v>2.6</v>
      </c>
      <c r="AF26" s="73"/>
      <c r="AG26" s="74">
        <f>11.75*0.04*0.08</f>
        <v>3.7600000000000001E-2</v>
      </c>
      <c r="AH26" s="38">
        <v>140</v>
      </c>
      <c r="AI26" s="16"/>
      <c r="AJ26" s="16"/>
      <c r="AK26" s="16"/>
      <c r="AL26" s="31"/>
      <c r="AM26" s="38"/>
    </row>
    <row r="27" spans="2:39" x14ac:dyDescent="0.25">
      <c r="B27" s="35"/>
      <c r="C27" s="15" t="s">
        <v>2</v>
      </c>
      <c r="D27" s="12">
        <v>2</v>
      </c>
      <c r="E27" s="77"/>
      <c r="F27" s="77"/>
      <c r="G27" s="77"/>
      <c r="H27" s="77"/>
      <c r="I27" s="77"/>
      <c r="J27" s="77"/>
      <c r="K27" s="74"/>
      <c r="L27" s="74"/>
      <c r="M27" s="74"/>
      <c r="N27" s="74"/>
      <c r="O27" s="74"/>
      <c r="P27" s="74"/>
      <c r="Q27" s="74">
        <v>25.2</v>
      </c>
      <c r="R27" s="74"/>
      <c r="S27" s="74">
        <v>1.6240000000000001</v>
      </c>
      <c r="T27" s="74"/>
      <c r="U27" s="74"/>
      <c r="V27" s="74"/>
      <c r="W27" s="124"/>
      <c r="X27" s="125"/>
      <c r="Y27" s="12"/>
      <c r="Z27" s="70">
        <f>20*3.55/100</f>
        <v>0.71</v>
      </c>
      <c r="AA27" s="71">
        <v>6.88</v>
      </c>
      <c r="AB27" s="38"/>
      <c r="AC27" s="38"/>
      <c r="AD27" s="39"/>
      <c r="AE27" s="16"/>
      <c r="AF27" s="73">
        <v>2.633</v>
      </c>
      <c r="AG27" s="74"/>
      <c r="AH27" s="38">
        <v>145</v>
      </c>
      <c r="AI27" s="16"/>
      <c r="AJ27" s="16"/>
      <c r="AK27" s="16"/>
      <c r="AL27" s="31"/>
      <c r="AM27" s="38"/>
    </row>
    <row r="28" spans="2:39" x14ac:dyDescent="0.25">
      <c r="B28" s="35"/>
      <c r="C28" s="10" t="s">
        <v>4</v>
      </c>
      <c r="D28" s="12">
        <v>1</v>
      </c>
      <c r="E28" s="77"/>
      <c r="F28" s="77"/>
      <c r="G28" s="77"/>
      <c r="H28" s="77"/>
      <c r="I28" s="77"/>
      <c r="J28" s="77"/>
      <c r="K28" s="74"/>
      <c r="L28" s="74"/>
      <c r="M28" s="74">
        <v>7.25</v>
      </c>
      <c r="N28" s="74"/>
      <c r="O28" s="74">
        <v>5.22</v>
      </c>
      <c r="P28" s="74"/>
      <c r="Q28" s="74"/>
      <c r="R28" s="74"/>
      <c r="S28" s="74">
        <v>3.78</v>
      </c>
      <c r="T28" s="74"/>
      <c r="U28" s="74"/>
      <c r="V28" s="74"/>
      <c r="W28" s="124"/>
      <c r="X28" s="125"/>
      <c r="Y28" s="12"/>
      <c r="Z28" s="70">
        <f>10*3.55/100</f>
        <v>0.35499999999999998</v>
      </c>
      <c r="AA28" s="71">
        <v>8.02</v>
      </c>
      <c r="AB28" s="38"/>
      <c r="AC28" s="38"/>
      <c r="AD28" s="39"/>
      <c r="AE28" s="16"/>
      <c r="AF28" s="73"/>
      <c r="AG28" s="74"/>
      <c r="AH28" s="38"/>
      <c r="AI28" s="16">
        <v>3</v>
      </c>
      <c r="AJ28" s="16">
        <v>3.39</v>
      </c>
      <c r="AK28" s="16">
        <v>0.57999999999999996</v>
      </c>
      <c r="AL28" s="31"/>
      <c r="AM28" s="38"/>
    </row>
    <row r="29" spans="2:39" x14ac:dyDescent="0.25">
      <c r="B29" s="36">
        <v>7</v>
      </c>
      <c r="C29" s="9"/>
      <c r="D29" s="13">
        <v>1</v>
      </c>
      <c r="E29" s="77">
        <v>11.68</v>
      </c>
      <c r="F29" s="77"/>
      <c r="G29" s="77"/>
      <c r="H29" s="77"/>
      <c r="I29" s="74"/>
      <c r="J29" s="74"/>
      <c r="K29" s="74">
        <v>15.75</v>
      </c>
      <c r="L29" s="74"/>
      <c r="M29" s="74"/>
      <c r="N29" s="74"/>
      <c r="O29" s="74"/>
      <c r="P29" s="74"/>
      <c r="Q29" s="74"/>
      <c r="R29" s="74"/>
      <c r="S29" s="74"/>
      <c r="T29" s="74"/>
      <c r="U29" s="74">
        <v>0.11600000000000001</v>
      </c>
      <c r="V29" s="74"/>
      <c r="W29" s="124">
        <v>11.78</v>
      </c>
      <c r="X29" s="125"/>
      <c r="Y29" s="12">
        <v>6</v>
      </c>
      <c r="Z29" s="70">
        <f>60*3.55/100</f>
        <v>2.13</v>
      </c>
      <c r="AA29" s="71">
        <v>13.1</v>
      </c>
      <c r="AB29" s="38"/>
      <c r="AC29" s="38"/>
      <c r="AD29" s="39">
        <v>8</v>
      </c>
      <c r="AE29" s="16">
        <v>4.82</v>
      </c>
      <c r="AF29" s="73"/>
      <c r="AG29" s="74">
        <f>16.25*0.04*0.08</f>
        <v>5.2000000000000005E-2</v>
      </c>
      <c r="AH29" s="38">
        <v>255</v>
      </c>
      <c r="AI29" s="16"/>
      <c r="AJ29" s="16"/>
      <c r="AK29" s="16"/>
      <c r="AL29" s="31"/>
      <c r="AM29" s="38"/>
    </row>
    <row r="30" spans="2:39" x14ac:dyDescent="0.25">
      <c r="B30" s="35"/>
      <c r="C30" s="15" t="s">
        <v>2</v>
      </c>
      <c r="D30" s="12">
        <v>2</v>
      </c>
      <c r="E30" s="77"/>
      <c r="F30" s="77"/>
      <c r="G30" s="77"/>
      <c r="H30" s="77"/>
      <c r="I30" s="77"/>
      <c r="J30" s="77"/>
      <c r="K30" s="74"/>
      <c r="L30" s="74"/>
      <c r="M30" s="74"/>
      <c r="N30" s="74"/>
      <c r="O30" s="74"/>
      <c r="P30" s="74"/>
      <c r="Q30" s="74">
        <v>25.2</v>
      </c>
      <c r="R30" s="74"/>
      <c r="S30" s="74">
        <v>1.0149999999999999</v>
      </c>
      <c r="T30" s="74"/>
      <c r="U30" s="74"/>
      <c r="V30" s="74"/>
      <c r="W30" s="124"/>
      <c r="X30" s="125"/>
      <c r="Y30" s="12"/>
      <c r="Z30" s="70">
        <f>20*3.55/100</f>
        <v>0.71</v>
      </c>
      <c r="AA30" s="71">
        <v>6.12</v>
      </c>
      <c r="AB30" s="38"/>
      <c r="AC30" s="38"/>
      <c r="AD30" s="39"/>
      <c r="AE30" s="16"/>
      <c r="AF30" s="73">
        <v>3.24</v>
      </c>
      <c r="AG30" s="74"/>
      <c r="AH30" s="38">
        <v>175</v>
      </c>
      <c r="AI30" s="16"/>
      <c r="AJ30" s="16"/>
      <c r="AK30" s="16"/>
      <c r="AL30" s="31"/>
      <c r="AM30" s="38"/>
    </row>
    <row r="31" spans="2:39" x14ac:dyDescent="0.25">
      <c r="B31" s="35"/>
      <c r="C31" s="10" t="s">
        <v>5</v>
      </c>
      <c r="D31" s="12">
        <v>1</v>
      </c>
      <c r="E31" s="77"/>
      <c r="F31" s="77"/>
      <c r="G31" s="77"/>
      <c r="H31" s="77"/>
      <c r="I31" s="77"/>
      <c r="J31" s="77"/>
      <c r="K31" s="74"/>
      <c r="L31" s="74"/>
      <c r="M31" s="74"/>
      <c r="N31" s="74"/>
      <c r="O31" s="74"/>
      <c r="P31" s="74"/>
      <c r="Q31" s="74">
        <v>9</v>
      </c>
      <c r="R31" s="74"/>
      <c r="S31" s="74"/>
      <c r="T31" s="74"/>
      <c r="U31" s="74"/>
      <c r="V31" s="74"/>
      <c r="W31" s="124"/>
      <c r="X31" s="125"/>
      <c r="Y31" s="12"/>
      <c r="Z31" s="70">
        <f>10*3.55/100</f>
        <v>0.35499999999999998</v>
      </c>
      <c r="AA31" s="71">
        <v>1.74</v>
      </c>
      <c r="AB31" s="38"/>
      <c r="AC31" s="38"/>
      <c r="AD31" s="39"/>
      <c r="AE31" s="16"/>
      <c r="AF31" s="73">
        <v>1.2150000000000001</v>
      </c>
      <c r="AG31" s="74"/>
      <c r="AH31" s="38">
        <v>80</v>
      </c>
      <c r="AI31" s="16"/>
      <c r="AJ31" s="16"/>
      <c r="AK31" s="16"/>
      <c r="AL31" s="31"/>
      <c r="AM31" s="38"/>
    </row>
    <row r="32" spans="2:39" x14ac:dyDescent="0.25">
      <c r="B32" s="35"/>
      <c r="C32" s="10" t="s">
        <v>4</v>
      </c>
      <c r="D32" s="12">
        <v>1</v>
      </c>
      <c r="E32" s="77"/>
      <c r="F32" s="77"/>
      <c r="G32" s="77"/>
      <c r="H32" s="77"/>
      <c r="I32" s="77"/>
      <c r="J32" s="77"/>
      <c r="K32" s="74"/>
      <c r="L32" s="74"/>
      <c r="M32" s="74">
        <v>7.25</v>
      </c>
      <c r="N32" s="74"/>
      <c r="O32" s="74">
        <v>5.22</v>
      </c>
      <c r="P32" s="74"/>
      <c r="Q32" s="74"/>
      <c r="R32" s="74"/>
      <c r="S32" s="74">
        <v>3.78</v>
      </c>
      <c r="T32" s="74"/>
      <c r="U32" s="74"/>
      <c r="V32" s="74"/>
      <c r="W32" s="124"/>
      <c r="X32" s="125"/>
      <c r="Y32" s="12"/>
      <c r="Z32" s="70">
        <f>10*3.55/100</f>
        <v>0.35499999999999998</v>
      </c>
      <c r="AA32" s="71">
        <v>8.02</v>
      </c>
      <c r="AB32" s="38">
        <v>1</v>
      </c>
      <c r="AC32" s="38"/>
      <c r="AD32" s="39"/>
      <c r="AE32" s="16"/>
      <c r="AF32" s="73"/>
      <c r="AG32" s="74"/>
      <c r="AH32" s="38"/>
      <c r="AI32" s="16">
        <v>3</v>
      </c>
      <c r="AJ32" s="16">
        <v>3.39</v>
      </c>
      <c r="AK32" s="16">
        <v>0.57999999999999996</v>
      </c>
      <c r="AL32" s="16"/>
      <c r="AM32" s="38"/>
    </row>
    <row r="33" spans="2:39" x14ac:dyDescent="0.25">
      <c r="B33" s="27"/>
      <c r="C33" s="11" t="s">
        <v>12</v>
      </c>
      <c r="D33" s="12">
        <v>1</v>
      </c>
      <c r="E33" s="77"/>
      <c r="F33" s="77"/>
      <c r="G33" s="77"/>
      <c r="H33" s="77"/>
      <c r="I33" s="77">
        <v>9.52</v>
      </c>
      <c r="J33" s="77"/>
      <c r="K33" s="74"/>
      <c r="L33" s="74"/>
      <c r="M33" s="74"/>
      <c r="N33" s="74"/>
      <c r="O33" s="74">
        <v>16.32</v>
      </c>
      <c r="P33" s="74"/>
      <c r="Q33" s="74">
        <v>8.27</v>
      </c>
      <c r="R33" s="74"/>
      <c r="S33" s="74">
        <v>6.26</v>
      </c>
      <c r="T33" s="74"/>
      <c r="U33" s="74"/>
      <c r="V33" s="74"/>
      <c r="W33" s="124"/>
      <c r="X33" s="125"/>
      <c r="Y33" s="12"/>
      <c r="Z33" s="70">
        <f>65*3.55/100</f>
        <v>2.3075000000000001</v>
      </c>
      <c r="AA33" s="71">
        <v>13.47</v>
      </c>
      <c r="AB33" s="38">
        <v>1</v>
      </c>
      <c r="AC33" s="38">
        <v>15</v>
      </c>
      <c r="AD33" s="39"/>
      <c r="AE33" s="16"/>
      <c r="AF33" s="73"/>
      <c r="AG33" s="74"/>
      <c r="AH33" s="38"/>
      <c r="AI33" s="16"/>
      <c r="AJ33" s="16"/>
      <c r="AK33" s="16"/>
      <c r="AL33" s="16">
        <v>2.62</v>
      </c>
      <c r="AM33" s="38">
        <v>1</v>
      </c>
    </row>
    <row r="34" spans="2:39" x14ac:dyDescent="0.25">
      <c r="B34" s="36">
        <v>8</v>
      </c>
      <c r="C34" s="9"/>
      <c r="D34" s="13">
        <v>1</v>
      </c>
      <c r="E34" s="77">
        <v>13.5</v>
      </c>
      <c r="F34" s="77"/>
      <c r="G34" s="77"/>
      <c r="H34" s="77"/>
      <c r="I34" s="74"/>
      <c r="J34" s="74"/>
      <c r="K34" s="74">
        <v>20.73</v>
      </c>
      <c r="L34" s="74"/>
      <c r="M34" s="74"/>
      <c r="N34" s="74"/>
      <c r="O34" s="74"/>
      <c r="P34" s="74"/>
      <c r="Q34" s="74"/>
      <c r="R34" s="74"/>
      <c r="S34" s="74"/>
      <c r="T34" s="74"/>
      <c r="U34" s="74">
        <v>0.159</v>
      </c>
      <c r="V34" s="74"/>
      <c r="W34" s="124">
        <v>11.78</v>
      </c>
      <c r="X34" s="125"/>
      <c r="Y34" s="12">
        <v>6</v>
      </c>
      <c r="Z34" s="70">
        <f>85*3.55/100</f>
        <v>3.0175000000000001</v>
      </c>
      <c r="AA34" s="71">
        <v>16.079999999999998</v>
      </c>
      <c r="AB34" s="38"/>
      <c r="AC34" s="38"/>
      <c r="AD34" s="39">
        <v>8</v>
      </c>
      <c r="AE34" s="16">
        <v>5.73</v>
      </c>
      <c r="AF34" s="73"/>
      <c r="AG34" s="74">
        <f>21.68*0.04*0.08</f>
        <v>6.9375999999999993E-2</v>
      </c>
      <c r="AH34" s="38">
        <v>300</v>
      </c>
      <c r="AI34" s="16"/>
      <c r="AJ34" s="16"/>
      <c r="AK34" s="16"/>
      <c r="AL34" s="16"/>
      <c r="AM34" s="38"/>
    </row>
    <row r="35" spans="2:39" x14ac:dyDescent="0.25">
      <c r="B35" s="35"/>
      <c r="C35" s="15" t="s">
        <v>2</v>
      </c>
      <c r="D35" s="12">
        <v>1</v>
      </c>
      <c r="E35" s="77"/>
      <c r="F35" s="77"/>
      <c r="G35" s="77"/>
      <c r="H35" s="77"/>
      <c r="I35" s="77"/>
      <c r="J35" s="77"/>
      <c r="K35" s="77"/>
      <c r="L35" s="77"/>
      <c r="M35" s="74"/>
      <c r="N35" s="74"/>
      <c r="O35" s="74"/>
      <c r="P35" s="74"/>
      <c r="Q35" s="74">
        <v>12.6</v>
      </c>
      <c r="R35" s="74"/>
      <c r="S35" s="74"/>
      <c r="T35" s="74"/>
      <c r="U35" s="74"/>
      <c r="V35" s="74"/>
      <c r="W35" s="124"/>
      <c r="X35" s="125"/>
      <c r="Y35" s="12"/>
      <c r="Z35" s="70">
        <f>10*3.55/100</f>
        <v>0.35499999999999998</v>
      </c>
      <c r="AA35" s="71">
        <v>2.4300000000000002</v>
      </c>
      <c r="AB35" s="38"/>
      <c r="AC35" s="38"/>
      <c r="AD35" s="39"/>
      <c r="AE35" s="16"/>
      <c r="AF35" s="73">
        <v>1.823</v>
      </c>
      <c r="AG35" s="74"/>
      <c r="AH35" s="38">
        <v>105</v>
      </c>
      <c r="AI35" s="16"/>
      <c r="AJ35" s="16"/>
      <c r="AK35" s="16"/>
      <c r="AL35" s="16"/>
      <c r="AM35" s="38"/>
    </row>
    <row r="36" spans="2:39" x14ac:dyDescent="0.25">
      <c r="B36" s="35"/>
      <c r="C36" s="10" t="s">
        <v>13</v>
      </c>
      <c r="D36" s="12">
        <v>1</v>
      </c>
      <c r="E36" s="77"/>
      <c r="F36" s="77"/>
      <c r="G36" s="77"/>
      <c r="H36" s="77"/>
      <c r="I36" s="77"/>
      <c r="J36" s="77"/>
      <c r="K36" s="77"/>
      <c r="L36" s="77"/>
      <c r="M36" s="74"/>
      <c r="N36" s="74"/>
      <c r="O36" s="74"/>
      <c r="P36" s="74"/>
      <c r="Q36" s="74">
        <v>5.4</v>
      </c>
      <c r="R36" s="74"/>
      <c r="S36" s="74"/>
      <c r="T36" s="74"/>
      <c r="U36" s="74"/>
      <c r="V36" s="74"/>
      <c r="W36" s="124"/>
      <c r="X36" s="125"/>
      <c r="Y36" s="12"/>
      <c r="Z36" s="70">
        <f>5*3.55/100</f>
        <v>0.17749999999999999</v>
      </c>
      <c r="AA36" s="71">
        <v>1.05</v>
      </c>
      <c r="AB36" s="38"/>
      <c r="AC36" s="38"/>
      <c r="AD36" s="39"/>
      <c r="AE36" s="16"/>
      <c r="AF36" s="73">
        <v>0.81</v>
      </c>
      <c r="AG36" s="74"/>
      <c r="AH36" s="38">
        <v>65</v>
      </c>
      <c r="AI36" s="16"/>
      <c r="AJ36" s="16"/>
      <c r="AK36" s="16"/>
      <c r="AL36" s="16"/>
      <c r="AM36" s="38"/>
    </row>
    <row r="37" spans="2:39" x14ac:dyDescent="0.25">
      <c r="B37" s="35"/>
      <c r="C37" s="10" t="s">
        <v>14</v>
      </c>
      <c r="D37" s="12">
        <v>1</v>
      </c>
      <c r="E37" s="77"/>
      <c r="F37" s="77"/>
      <c r="G37" s="77"/>
      <c r="H37" s="77"/>
      <c r="I37" s="77"/>
      <c r="J37" s="77"/>
      <c r="K37" s="77"/>
      <c r="L37" s="77"/>
      <c r="M37" s="74"/>
      <c r="N37" s="74"/>
      <c r="O37" s="74"/>
      <c r="P37" s="74"/>
      <c r="Q37" s="74">
        <v>17.68</v>
      </c>
      <c r="R37" s="74"/>
      <c r="S37" s="74">
        <v>2.7879999999999998</v>
      </c>
      <c r="T37" s="74"/>
      <c r="U37" s="74"/>
      <c r="V37" s="74"/>
      <c r="W37" s="124"/>
      <c r="X37" s="125"/>
      <c r="Y37" s="12"/>
      <c r="Z37" s="70">
        <f>25*3.55/100</f>
        <v>0.88749999999999996</v>
      </c>
      <c r="AA37" s="71">
        <v>6.9</v>
      </c>
      <c r="AB37" s="38">
        <v>2</v>
      </c>
      <c r="AC37" s="38"/>
      <c r="AD37" s="39"/>
      <c r="AE37" s="16"/>
      <c r="AF37" s="73">
        <v>1.4379999999999999</v>
      </c>
      <c r="AG37" s="74"/>
      <c r="AH37" s="38">
        <v>75</v>
      </c>
      <c r="AI37" s="16"/>
      <c r="AJ37" s="16"/>
      <c r="AK37" s="16"/>
      <c r="AL37" s="16"/>
      <c r="AM37" s="38"/>
    </row>
    <row r="38" spans="2:39" s="20" customFormat="1" x14ac:dyDescent="0.25">
      <c r="B38" s="37"/>
      <c r="C38" s="10" t="s">
        <v>15</v>
      </c>
      <c r="D38" s="12">
        <v>1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>
        <v>13.43</v>
      </c>
      <c r="R38" s="74"/>
      <c r="S38" s="74">
        <v>2</v>
      </c>
      <c r="T38" s="74"/>
      <c r="U38" s="74"/>
      <c r="V38" s="74"/>
      <c r="W38" s="150"/>
      <c r="X38" s="151"/>
      <c r="Y38" s="12"/>
      <c r="Z38" s="70">
        <f>25*3.55/100</f>
        <v>0.88749999999999996</v>
      </c>
      <c r="AA38" s="70">
        <v>5.09</v>
      </c>
      <c r="AB38" s="39">
        <v>2</v>
      </c>
      <c r="AC38" s="39"/>
      <c r="AD38" s="39"/>
      <c r="AE38" s="12"/>
      <c r="AF38" s="74">
        <v>2</v>
      </c>
      <c r="AG38" s="74"/>
      <c r="AH38" s="39">
        <v>105</v>
      </c>
      <c r="AI38" s="12"/>
      <c r="AJ38" s="12"/>
      <c r="AK38" s="12"/>
      <c r="AL38" s="12"/>
      <c r="AM38" s="39"/>
    </row>
    <row r="39" spans="2:39" x14ac:dyDescent="0.25">
      <c r="B39" s="35"/>
      <c r="C39" s="10" t="s">
        <v>4</v>
      </c>
      <c r="D39" s="12">
        <v>1</v>
      </c>
      <c r="E39" s="77"/>
      <c r="F39" s="77"/>
      <c r="G39" s="77"/>
      <c r="H39" s="77"/>
      <c r="I39" s="77"/>
      <c r="J39" s="77"/>
      <c r="K39" s="77"/>
      <c r="L39" s="77"/>
      <c r="M39" s="74">
        <v>7.25</v>
      </c>
      <c r="N39" s="74"/>
      <c r="O39" s="74">
        <v>5.22</v>
      </c>
      <c r="P39" s="74"/>
      <c r="Q39" s="74"/>
      <c r="R39" s="74"/>
      <c r="S39" s="74">
        <v>3.78</v>
      </c>
      <c r="T39" s="74"/>
      <c r="U39" s="74"/>
      <c r="V39" s="74"/>
      <c r="W39" s="124"/>
      <c r="X39" s="125"/>
      <c r="Y39" s="12"/>
      <c r="Z39" s="71">
        <f>10*3.55/100</f>
        <v>0.35499999999999998</v>
      </c>
      <c r="AA39" s="71">
        <v>8.02</v>
      </c>
      <c r="AB39" s="38">
        <v>1</v>
      </c>
      <c r="AC39" s="38"/>
      <c r="AD39" s="39"/>
      <c r="AE39" s="16"/>
      <c r="AF39" s="73"/>
      <c r="AG39" s="74"/>
      <c r="AH39" s="38"/>
      <c r="AI39" s="16">
        <v>3</v>
      </c>
      <c r="AJ39" s="16">
        <v>3.39</v>
      </c>
      <c r="AK39" s="16">
        <v>0.57999999999999996</v>
      </c>
      <c r="AL39" s="16"/>
      <c r="AM39" s="38"/>
    </row>
    <row r="40" spans="2:39" ht="15.75" thickBot="1" x14ac:dyDescent="0.3">
      <c r="B40" s="35"/>
      <c r="C40" s="17" t="s">
        <v>16</v>
      </c>
      <c r="D40" s="18">
        <v>1</v>
      </c>
      <c r="E40" s="77"/>
      <c r="F40" s="77"/>
      <c r="G40" s="77"/>
      <c r="H40" s="77"/>
      <c r="I40" s="77"/>
      <c r="J40" s="77"/>
      <c r="K40" s="77"/>
      <c r="L40" s="77"/>
      <c r="M40" s="74">
        <v>7.25</v>
      </c>
      <c r="N40" s="74"/>
      <c r="O40" s="74">
        <v>4.2</v>
      </c>
      <c r="P40" s="74"/>
      <c r="Q40" s="74"/>
      <c r="R40" s="74"/>
      <c r="S40" s="74">
        <v>3.78</v>
      </c>
      <c r="T40" s="74"/>
      <c r="U40" s="74"/>
      <c r="V40" s="74"/>
      <c r="W40" s="124"/>
      <c r="X40" s="125"/>
      <c r="Y40" s="12"/>
      <c r="Z40" s="71">
        <f>10*3.55/100</f>
        <v>0.35499999999999998</v>
      </c>
      <c r="AA40" s="71">
        <v>7.84</v>
      </c>
      <c r="AB40" s="38"/>
      <c r="AC40" s="38"/>
      <c r="AD40" s="39"/>
      <c r="AE40" s="16"/>
      <c r="AF40" s="73"/>
      <c r="AG40" s="74"/>
      <c r="AH40" s="38"/>
      <c r="AI40" s="16">
        <v>3</v>
      </c>
      <c r="AJ40" s="16">
        <v>3.19</v>
      </c>
      <c r="AK40" s="16">
        <v>0.38</v>
      </c>
      <c r="AL40" s="16"/>
      <c r="AM40" s="38"/>
    </row>
    <row r="41" spans="2:39" ht="15.75" thickBot="1" x14ac:dyDescent="0.3">
      <c r="B41" s="129" t="s">
        <v>20</v>
      </c>
      <c r="C41" s="130"/>
      <c r="D41" s="135"/>
      <c r="E41" s="47">
        <f>SUM(E7:E40)*F5</f>
        <v>892.30400000000009</v>
      </c>
      <c r="F41" s="19" t="s">
        <v>30</v>
      </c>
      <c r="G41" s="47">
        <f>SUM(G7:G40)*H5</f>
        <v>18.18</v>
      </c>
      <c r="H41" s="19" t="s">
        <v>30</v>
      </c>
      <c r="I41" s="47">
        <f>SUM(I7:I40)*J5</f>
        <v>17.135999999999999</v>
      </c>
      <c r="J41" s="19" t="s">
        <v>30</v>
      </c>
      <c r="K41" s="47">
        <f>SUM(K7:K40)*L5</f>
        <v>300.74800000000005</v>
      </c>
      <c r="L41" s="19" t="s">
        <v>30</v>
      </c>
      <c r="M41" s="47">
        <f>SUM(M7:M40)*N5</f>
        <v>157.32500000000002</v>
      </c>
      <c r="N41" s="19" t="s">
        <v>30</v>
      </c>
      <c r="O41" s="47">
        <f>SUM(O7:O40)*P5</f>
        <v>148.26240000000001</v>
      </c>
      <c r="P41" s="19" t="s">
        <v>30</v>
      </c>
      <c r="Q41" s="47">
        <f>SUM(Q7:Q40)*R5</f>
        <v>626.15</v>
      </c>
      <c r="R41" s="19" t="s">
        <v>30</v>
      </c>
      <c r="S41" s="47">
        <f>SUM(S7:S40)*T5</f>
        <v>1560.192</v>
      </c>
      <c r="T41" s="19" t="s">
        <v>30</v>
      </c>
      <c r="U41" s="47">
        <f>SUM(U7:U40)*V5</f>
        <v>46.463999999999999</v>
      </c>
      <c r="V41" s="19" t="s">
        <v>30</v>
      </c>
      <c r="W41" s="126">
        <f>SUM(W7:W40)</f>
        <v>58.84</v>
      </c>
      <c r="X41" s="126"/>
      <c r="Y41" s="23">
        <f t="shared" ref="Y41:AJ41" si="0">SUM(Y7:Y40)</f>
        <v>38</v>
      </c>
      <c r="Z41" s="72">
        <f t="shared" si="0"/>
        <v>26.802500000000002</v>
      </c>
      <c r="AA41" s="72">
        <f t="shared" si="0"/>
        <v>205.41000000000003</v>
      </c>
      <c r="AB41" s="28">
        <f t="shared" si="0"/>
        <v>10</v>
      </c>
      <c r="AC41" s="28">
        <f t="shared" si="0"/>
        <v>15</v>
      </c>
      <c r="AD41" s="41">
        <f t="shared" si="0"/>
        <v>44</v>
      </c>
      <c r="AE41" s="19">
        <f t="shared" si="0"/>
        <v>18.97</v>
      </c>
      <c r="AF41" s="75">
        <f t="shared" si="0"/>
        <v>28.766999999999992</v>
      </c>
      <c r="AG41" s="76">
        <f t="shared" si="0"/>
        <v>0.25689600000000001</v>
      </c>
      <c r="AH41" s="28">
        <f t="shared" si="0"/>
        <v>2730</v>
      </c>
      <c r="AI41" s="19">
        <f t="shared" si="0"/>
        <v>21</v>
      </c>
      <c r="AJ41" s="19">
        <f t="shared" si="0"/>
        <v>23.53</v>
      </c>
      <c r="AK41" s="19">
        <f>SUM(AK12:AK40)</f>
        <v>3.86</v>
      </c>
      <c r="AL41" s="28">
        <f>SUM(AL33:AL40)</f>
        <v>2.62</v>
      </c>
      <c r="AM41" s="28">
        <f>SUM(AM7:AM40)</f>
        <v>1</v>
      </c>
    </row>
    <row r="42" spans="2:39" ht="15.75" thickBot="1" x14ac:dyDescent="0.3">
      <c r="E42" s="78"/>
      <c r="F42" s="79"/>
      <c r="G42" s="79"/>
      <c r="H42" s="79"/>
      <c r="I42" s="79"/>
      <c r="J42" s="79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79"/>
      <c r="V42" s="81" t="s">
        <v>92</v>
      </c>
      <c r="W42" s="78">
        <f>E41+G41+I41+K41+M41+O41+Q41+S41+U41+W41</f>
        <v>3825.6014</v>
      </c>
      <c r="X42" s="79" t="s">
        <v>30</v>
      </c>
    </row>
    <row r="44" spans="2:39" x14ac:dyDescent="0.25">
      <c r="B44" s="2"/>
    </row>
    <row r="45" spans="2:39" x14ac:dyDescent="0.25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</row>
    <row r="46" spans="2:39" x14ac:dyDescent="0.25">
      <c r="B46" s="42"/>
    </row>
    <row r="50" spans="4:22" x14ac:dyDescent="0.25"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4:22" x14ac:dyDescent="0.25"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4:22" x14ac:dyDescent="0.25"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4:22" x14ac:dyDescent="0.25"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</sheetData>
  <mergeCells count="47">
    <mergeCell ref="B3:AM3"/>
    <mergeCell ref="B45:AL45"/>
    <mergeCell ref="D4:D6"/>
    <mergeCell ref="B41:D41"/>
    <mergeCell ref="E4:AD4"/>
    <mergeCell ref="AE4:AH4"/>
    <mergeCell ref="C4:C5"/>
    <mergeCell ref="B4:B5"/>
    <mergeCell ref="B6:C6"/>
    <mergeCell ref="W5:X5"/>
    <mergeCell ref="W6:X6"/>
    <mergeCell ref="W40:X40"/>
    <mergeCell ref="W39:X39"/>
    <mergeCell ref="W38:X38"/>
    <mergeCell ref="W37:X37"/>
    <mergeCell ref="W36:X36"/>
    <mergeCell ref="W35:X35"/>
    <mergeCell ref="W34:X34"/>
    <mergeCell ref="W33:X33"/>
    <mergeCell ref="W32:X32"/>
    <mergeCell ref="W31:X31"/>
    <mergeCell ref="W30:X30"/>
    <mergeCell ref="W23:X23"/>
    <mergeCell ref="W22:X22"/>
    <mergeCell ref="W21:X21"/>
    <mergeCell ref="W20:X20"/>
    <mergeCell ref="W29:X29"/>
    <mergeCell ref="W28:X28"/>
    <mergeCell ref="W27:X27"/>
    <mergeCell ref="W26:X26"/>
    <mergeCell ref="W25:X25"/>
    <mergeCell ref="W9:X9"/>
    <mergeCell ref="W8:X8"/>
    <mergeCell ref="W7:X7"/>
    <mergeCell ref="W41:X41"/>
    <mergeCell ref="AI4:AM4"/>
    <mergeCell ref="W14:X14"/>
    <mergeCell ref="W13:X13"/>
    <mergeCell ref="W12:X12"/>
    <mergeCell ref="W11:X11"/>
    <mergeCell ref="W10:X10"/>
    <mergeCell ref="W19:X19"/>
    <mergeCell ref="W18:X18"/>
    <mergeCell ref="W17:X17"/>
    <mergeCell ref="W16:X16"/>
    <mergeCell ref="W15:X15"/>
    <mergeCell ref="W24:X24"/>
  </mergeCells>
  <pageMargins left="0.25" right="0.25" top="0.75" bottom="0.75" header="0.3" footer="0.3"/>
  <pageSetup paperSize="8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výpis_materiálu</vt:lpstr>
      <vt:lpstr>rozpočet!Oblast_tisku</vt:lpstr>
      <vt:lpstr>výpis_materiálu!Oblast_tisku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Havelka</dc:creator>
  <cp:lastModifiedBy>Lukáš Havelka</cp:lastModifiedBy>
  <cp:lastPrinted>2018-06-13T16:26:02Z</cp:lastPrinted>
  <dcterms:created xsi:type="dcterms:W3CDTF">2018-05-31T19:39:49Z</dcterms:created>
  <dcterms:modified xsi:type="dcterms:W3CDTF">2018-06-21T17:32:03Z</dcterms:modified>
</cp:coreProperties>
</file>