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08x4223\Desktop\Revitalizace veřejné plochy v ulici Havlínova, Praha 8, Kobylisy\"/>
    </mc:Choice>
  </mc:AlternateContent>
  <xr:revisionPtr revIDLastSave="0" documentId="8_{C2F1B095-0E0C-4F49-9A83-24E1E514A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-01 - Stavební práce" sheetId="2" r:id="rId2"/>
    <sheet name="SO-01 P - Plynovodní potrubí" sheetId="3" r:id="rId3"/>
    <sheet name="SO-01 ELE - Elektromontáž..." sheetId="4" r:id="rId4"/>
  </sheets>
  <definedNames>
    <definedName name="_xlnm._FilterDatabase" localSheetId="1" hidden="1">'SO-01 - Stavební práce'!$C$125:$K$277</definedName>
    <definedName name="_xlnm._FilterDatabase" localSheetId="3" hidden="1">'SO-01 ELE - Elektromontáž...'!$C$125:$K$176</definedName>
    <definedName name="_xlnm._FilterDatabase" localSheetId="2" hidden="1">'SO-01 P - Plynovodní potrubí'!$C$132:$K$195</definedName>
    <definedName name="_xlnm.Print_Titles" localSheetId="0">'Rekapitulace stavby'!$92:$92</definedName>
    <definedName name="_xlnm.Print_Titles" localSheetId="1">'SO-01 - Stavební práce'!$125:$125</definedName>
    <definedName name="_xlnm.Print_Titles" localSheetId="3">'SO-01 ELE - Elektromontáž...'!$125:$125</definedName>
    <definedName name="_xlnm.Print_Titles" localSheetId="2">'SO-01 P - Plynovodní potrubí'!$132:$132</definedName>
    <definedName name="_xlnm.Print_Area" localSheetId="0">'Rekapitulace stavby'!$D$4:$AO$76,'Rekapitulace stavby'!$C$82:$AQ$99</definedName>
    <definedName name="_xlnm.Print_Area" localSheetId="1">'SO-01 - Stavební práce'!$C$4:$J$76,'SO-01 - Stavební práce'!$C$82:$J$107,'SO-01 - Stavební práce'!$C$113:$J$277</definedName>
    <definedName name="_xlnm.Print_Area" localSheetId="3">'SO-01 ELE - Elektromontáž...'!$C$4:$J$76,'SO-01 ELE - Elektromontáž...'!$C$82:$J$105,'SO-01 ELE - Elektromontáž...'!$C$111:$J$176</definedName>
    <definedName name="_xlnm.Print_Area" localSheetId="2">'SO-01 P - Plynovodní potrubí'!$C$4:$J$76,'SO-01 P - Plynovodní potrubí'!$C$82:$J$112,'SO-01 P - Plynovodní potrubí'!$C$118:$J$195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4" l="1"/>
  <c r="J38" i="4"/>
  <c r="AY98" i="1"/>
  <c r="J37" i="4"/>
  <c r="AX98" i="1"/>
  <c r="BI176" i="4"/>
  <c r="BH176" i="4"/>
  <c r="BG176" i="4"/>
  <c r="BF176" i="4"/>
  <c r="BK176" i="4"/>
  <c r="J176" i="4"/>
  <c r="BE176" i="4"/>
  <c r="BI175" i="4"/>
  <c r="BH175" i="4"/>
  <c r="BG175" i="4"/>
  <c r="BF175" i="4"/>
  <c r="BK175" i="4"/>
  <c r="J175" i="4"/>
  <c r="BE175" i="4"/>
  <c r="BI174" i="4"/>
  <c r="BH174" i="4"/>
  <c r="BG174" i="4"/>
  <c r="BF174" i="4"/>
  <c r="BK174" i="4"/>
  <c r="J174" i="4"/>
  <c r="BE174" i="4"/>
  <c r="BI173" i="4"/>
  <c r="BH173" i="4"/>
  <c r="BG173" i="4"/>
  <c r="BF173" i="4"/>
  <c r="BK173" i="4"/>
  <c r="J173" i="4"/>
  <c r="BE173" i="4"/>
  <c r="BI172" i="4"/>
  <c r="BH172" i="4"/>
  <c r="BG172" i="4"/>
  <c r="BF172" i="4"/>
  <c r="BK172" i="4"/>
  <c r="J172" i="4"/>
  <c r="BE172" i="4"/>
  <c r="BI170" i="4"/>
  <c r="BH170" i="4"/>
  <c r="BG170" i="4"/>
  <c r="BF170" i="4"/>
  <c r="T170" i="4"/>
  <c r="T169" i="4"/>
  <c r="R170" i="4"/>
  <c r="R169" i="4" s="1"/>
  <c r="P170" i="4"/>
  <c r="P169" i="4" s="1"/>
  <c r="BI168" i="4"/>
  <c r="BH168" i="4"/>
  <c r="BG168" i="4"/>
  <c r="BF168" i="4"/>
  <c r="T168" i="4"/>
  <c r="T167" i="4"/>
  <c r="R168" i="4"/>
  <c r="R167" i="4"/>
  <c r="P168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T162" i="4"/>
  <c r="R163" i="4"/>
  <c r="R162" i="4"/>
  <c r="P163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F120" i="4"/>
  <c r="E118" i="4"/>
  <c r="F91" i="4"/>
  <c r="E89" i="4"/>
  <c r="J26" i="4"/>
  <c r="E26" i="4"/>
  <c r="J123" i="4"/>
  <c r="J25" i="4"/>
  <c r="J23" i="4"/>
  <c r="E23" i="4"/>
  <c r="J122" i="4"/>
  <c r="J22" i="4"/>
  <c r="J20" i="4"/>
  <c r="E20" i="4"/>
  <c r="F123" i="4"/>
  <c r="J19" i="4"/>
  <c r="J17" i="4"/>
  <c r="E17" i="4"/>
  <c r="F93" i="4" s="1"/>
  <c r="J16" i="4"/>
  <c r="J14" i="4"/>
  <c r="J120" i="4" s="1"/>
  <c r="E7" i="4"/>
  <c r="E114" i="4"/>
  <c r="J39" i="3"/>
  <c r="J38" i="3"/>
  <c r="AY97" i="1"/>
  <c r="J37" i="3"/>
  <c r="AX97" i="1"/>
  <c r="BI195" i="3"/>
  <c r="BH195" i="3"/>
  <c r="BG195" i="3"/>
  <c r="BF195" i="3"/>
  <c r="BK195" i="3"/>
  <c r="J195" i="3"/>
  <c r="BE195" i="3"/>
  <c r="BI194" i="3"/>
  <c r="BH194" i="3"/>
  <c r="BG194" i="3"/>
  <c r="BF194" i="3"/>
  <c r="BK194" i="3"/>
  <c r="J194" i="3"/>
  <c r="BE194" i="3"/>
  <c r="BI193" i="3"/>
  <c r="BH193" i="3"/>
  <c r="BG193" i="3"/>
  <c r="BF193" i="3"/>
  <c r="BK193" i="3"/>
  <c r="J193" i="3"/>
  <c r="BE193" i="3"/>
  <c r="BI192" i="3"/>
  <c r="BH192" i="3"/>
  <c r="BG192" i="3"/>
  <c r="BF192" i="3"/>
  <c r="BK192" i="3"/>
  <c r="J192" i="3"/>
  <c r="BE192" i="3"/>
  <c r="BI191" i="3"/>
  <c r="BH191" i="3"/>
  <c r="BG191" i="3"/>
  <c r="BF191" i="3"/>
  <c r="BK191" i="3"/>
  <c r="J191" i="3"/>
  <c r="BE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T185" i="3"/>
  <c r="R186" i="3"/>
  <c r="R185" i="3"/>
  <c r="P186" i="3"/>
  <c r="P185" i="3" s="1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T167" i="3"/>
  <c r="R168" i="3"/>
  <c r="R167" i="3"/>
  <c r="P168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T156" i="3"/>
  <c r="R157" i="3"/>
  <c r="R156" i="3"/>
  <c r="P157" i="3"/>
  <c r="P156" i="3"/>
  <c r="BI154" i="3"/>
  <c r="BH154" i="3"/>
  <c r="BG154" i="3"/>
  <c r="BF154" i="3"/>
  <c r="T154" i="3"/>
  <c r="T153" i="3"/>
  <c r="R154" i="3"/>
  <c r="R153" i="3"/>
  <c r="P154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J129" i="3"/>
  <c r="F127" i="3"/>
  <c r="E125" i="3"/>
  <c r="J93" i="3"/>
  <c r="F91" i="3"/>
  <c r="E89" i="3"/>
  <c r="J26" i="3"/>
  <c r="E26" i="3"/>
  <c r="J130" i="3"/>
  <c r="J25" i="3"/>
  <c r="J20" i="3"/>
  <c r="E20" i="3"/>
  <c r="F94" i="3"/>
  <c r="J19" i="3"/>
  <c r="J17" i="3"/>
  <c r="E17" i="3"/>
  <c r="F129" i="3"/>
  <c r="J16" i="3"/>
  <c r="J14" i="3"/>
  <c r="J127" i="3" s="1"/>
  <c r="E7" i="3"/>
  <c r="E121" i="3"/>
  <c r="J37" i="2"/>
  <c r="J36" i="2"/>
  <c r="AY96" i="1"/>
  <c r="J35" i="2"/>
  <c r="AX96" i="1"/>
  <c r="BI277" i="2"/>
  <c r="BH277" i="2"/>
  <c r="BG277" i="2"/>
  <c r="BF277" i="2"/>
  <c r="BK277" i="2"/>
  <c r="J277" i="2"/>
  <c r="BE277" i="2" s="1"/>
  <c r="BI276" i="2"/>
  <c r="BH276" i="2"/>
  <c r="BG276" i="2"/>
  <c r="BF276" i="2"/>
  <c r="BK276" i="2"/>
  <c r="J276" i="2"/>
  <c r="BE276" i="2"/>
  <c r="BI275" i="2"/>
  <c r="BH275" i="2"/>
  <c r="BG275" i="2"/>
  <c r="BF275" i="2"/>
  <c r="BK275" i="2"/>
  <c r="J275" i="2"/>
  <c r="BE275" i="2"/>
  <c r="BI274" i="2"/>
  <c r="BH274" i="2"/>
  <c r="BG274" i="2"/>
  <c r="BF274" i="2"/>
  <c r="BK274" i="2"/>
  <c r="J274" i="2" s="1"/>
  <c r="BE274" i="2" s="1"/>
  <c r="BI273" i="2"/>
  <c r="BH273" i="2"/>
  <c r="BG273" i="2"/>
  <c r="BF273" i="2"/>
  <c r="BK273" i="2"/>
  <c r="J273" i="2"/>
  <c r="BE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T265" i="2"/>
  <c r="R266" i="2"/>
  <c r="R265" i="2"/>
  <c r="P266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F37" i="2" s="1"/>
  <c r="BH129" i="2"/>
  <c r="F36" i="2" s="1"/>
  <c r="BG129" i="2"/>
  <c r="F35" i="2" s="1"/>
  <c r="BF129" i="2"/>
  <c r="J34" i="2" s="1"/>
  <c r="T129" i="2"/>
  <c r="R129" i="2"/>
  <c r="P129" i="2"/>
  <c r="J122" i="2"/>
  <c r="F120" i="2"/>
  <c r="E118" i="2"/>
  <c r="J91" i="2"/>
  <c r="F89" i="2"/>
  <c r="E87" i="2"/>
  <c r="J24" i="2"/>
  <c r="E24" i="2"/>
  <c r="J123" i="2"/>
  <c r="J23" i="2"/>
  <c r="J18" i="2"/>
  <c r="E18" i="2"/>
  <c r="F123" i="2"/>
  <c r="J17" i="2"/>
  <c r="J15" i="2"/>
  <c r="E15" i="2"/>
  <c r="F122" i="2"/>
  <c r="J14" i="2"/>
  <c r="J12" i="2"/>
  <c r="J120" i="2"/>
  <c r="E7" i="2"/>
  <c r="E85" i="2" s="1"/>
  <c r="L90" i="1"/>
  <c r="AM90" i="1"/>
  <c r="AM89" i="1"/>
  <c r="L89" i="1"/>
  <c r="AM87" i="1"/>
  <c r="L87" i="1"/>
  <c r="L85" i="1"/>
  <c r="L84" i="1"/>
  <c r="J261" i="2"/>
  <c r="BK256" i="2"/>
  <c r="J248" i="2"/>
  <c r="BK234" i="2"/>
  <c r="J228" i="2"/>
  <c r="BK218" i="2"/>
  <c r="BK209" i="2"/>
  <c r="J188" i="2"/>
  <c r="J148" i="2"/>
  <c r="BK238" i="2"/>
  <c r="BK167" i="2"/>
  <c r="BK146" i="3"/>
  <c r="J186" i="3"/>
  <c r="BK221" i="2"/>
  <c r="BK186" i="2"/>
  <c r="J155" i="2"/>
  <c r="AS95" i="1"/>
  <c r="J178" i="2"/>
  <c r="J129" i="2"/>
  <c r="J226" i="2"/>
  <c r="J216" i="2"/>
  <c r="J205" i="2"/>
  <c r="J176" i="2"/>
  <c r="BK161" i="2"/>
  <c r="BK131" i="2"/>
  <c r="J181" i="2"/>
  <c r="BK168" i="2"/>
  <c r="J138" i="3"/>
  <c r="BK186" i="3"/>
  <c r="J181" i="3"/>
  <c r="J189" i="3"/>
  <c r="BK165" i="3"/>
  <c r="BK170" i="4"/>
  <c r="J152" i="4"/>
  <c r="BK129" i="4"/>
  <c r="J145" i="4"/>
  <c r="J161" i="4"/>
  <c r="BK147" i="4"/>
  <c r="BK135" i="4"/>
  <c r="J139" i="4"/>
  <c r="J136" i="4"/>
  <c r="J260" i="2"/>
  <c r="J256" i="2"/>
  <c r="J250" i="2"/>
  <c r="J236" i="2"/>
  <c r="J220" i="2"/>
  <c r="J212" i="2"/>
  <c r="J191" i="2"/>
  <c r="J159" i="2"/>
  <c r="J269" i="2"/>
  <c r="BK263" i="2"/>
  <c r="BK159" i="2"/>
  <c r="J224" i="2"/>
  <c r="BK219" i="2"/>
  <c r="J209" i="2"/>
  <c r="BK190" i="2"/>
  <c r="BK180" i="2"/>
  <c r="J157" i="2"/>
  <c r="J134" i="2"/>
  <c r="J184" i="2"/>
  <c r="J165" i="2"/>
  <c r="BK133" i="2"/>
  <c r="BK175" i="3"/>
  <c r="J140" i="3"/>
  <c r="J170" i="3"/>
  <c r="BK160" i="3"/>
  <c r="BK162" i="3"/>
  <c r="BK136" i="3"/>
  <c r="J151" i="4"/>
  <c r="BK142" i="4"/>
  <c r="J140" i="4"/>
  <c r="BK157" i="4"/>
  <c r="J170" i="4"/>
  <c r="J148" i="4"/>
  <c r="BK270" i="2"/>
  <c r="BK257" i="2"/>
  <c r="J252" i="2"/>
  <c r="BK240" i="2"/>
  <c r="BK232" i="2"/>
  <c r="BK224" i="2"/>
  <c r="BK199" i="2"/>
  <c r="J163" i="2"/>
  <c r="J270" i="2"/>
  <c r="J264" i="2"/>
  <c r="J170" i="2"/>
  <c r="BK252" i="2"/>
  <c r="BK220" i="2"/>
  <c r="BK212" i="2"/>
  <c r="J199" i="2"/>
  <c r="J189" i="2"/>
  <c r="J172" i="2"/>
  <c r="BK169" i="2"/>
  <c r="BK148" i="2"/>
  <c r="J201" i="2"/>
  <c r="BK172" i="2"/>
  <c r="J147" i="2"/>
  <c r="J144" i="4"/>
  <c r="J159" i="4"/>
  <c r="BK132" i="4"/>
  <c r="J129" i="4"/>
  <c r="BK258" i="2"/>
  <c r="J257" i="2"/>
  <c r="J246" i="2"/>
  <c r="BK230" i="2"/>
  <c r="J223" i="2"/>
  <c r="J215" i="2"/>
  <c r="BK197" i="2"/>
  <c r="BK157" i="2"/>
  <c r="J138" i="2"/>
  <c r="J268" i="2"/>
  <c r="BK236" i="2"/>
  <c r="J135" i="2"/>
  <c r="BK253" i="2"/>
  <c r="BK223" i="2"/>
  <c r="BK215" i="2"/>
  <c r="BK193" i="2"/>
  <c r="BK181" i="2"/>
  <c r="BK163" i="2"/>
  <c r="BK130" i="2"/>
  <c r="J186" i="2"/>
  <c r="J152" i="2"/>
  <c r="BK142" i="3"/>
  <c r="BK141" i="3"/>
  <c r="J147" i="3"/>
  <c r="BK154" i="3"/>
  <c r="J175" i="3"/>
  <c r="J142" i="3"/>
  <c r="J166" i="4"/>
  <c r="BK151" i="4"/>
  <c r="J158" i="4"/>
  <c r="BK166" i="4"/>
  <c r="BK153" i="4"/>
  <c r="J137" i="4"/>
  <c r="J157" i="4"/>
  <c r="BK130" i="4"/>
  <c r="J128" i="4"/>
  <c r="BK227" i="2"/>
  <c r="J210" i="2"/>
  <c r="BK189" i="2"/>
  <c r="BK152" i="2"/>
  <c r="BK269" i="2"/>
  <c r="J263" i="2"/>
  <c r="J184" i="3"/>
  <c r="BK184" i="3"/>
  <c r="BK181" i="3"/>
  <c r="J160" i="3"/>
  <c r="J168" i="4"/>
  <c r="J149" i="4"/>
  <c r="J160" i="4"/>
  <c r="J138" i="4"/>
  <c r="J155" i="4"/>
  <c r="BK168" i="4"/>
  <c r="BK152" i="4"/>
  <c r="BK137" i="4"/>
  <c r="BK148" i="4"/>
  <c r="J135" i="4"/>
  <c r="J130" i="4"/>
  <c r="J244" i="2"/>
  <c r="J133" i="2"/>
  <c r="BK248" i="2"/>
  <c r="J221" i="2"/>
  <c r="BK210" i="2"/>
  <c r="J197" i="2"/>
  <c r="J183" i="2"/>
  <c r="J171" i="2"/>
  <c r="BK147" i="2"/>
  <c r="BK264" i="2"/>
  <c r="BK171" i="2"/>
  <c r="J140" i="2"/>
  <c r="J130" i="2"/>
  <c r="BK188" i="3"/>
  <c r="BK147" i="3"/>
  <c r="BK144" i="3"/>
  <c r="J157" i="3"/>
  <c r="BK189" i="3"/>
  <c r="J141" i="3"/>
  <c r="J153" i="4"/>
  <c r="BK141" i="4"/>
  <c r="BK139" i="4"/>
  <c r="J131" i="4"/>
  <c r="J163" i="4"/>
  <c r="J142" i="4"/>
  <c r="J134" i="4"/>
  <c r="BK261" i="2"/>
  <c r="J254" i="2"/>
  <c r="BK244" i="2"/>
  <c r="J232" i="2"/>
  <c r="J227" i="2"/>
  <c r="BK216" i="2"/>
  <c r="J193" i="2"/>
  <c r="J168" i="2"/>
  <c r="BK150" i="2"/>
  <c r="BK268" i="2"/>
  <c r="J180" i="2"/>
  <c r="J150" i="2"/>
  <c r="BK250" i="2"/>
  <c r="J218" i="2"/>
  <c r="BK207" i="2"/>
  <c r="BK188" i="2"/>
  <c r="BK170" i="2"/>
  <c r="BK155" i="2"/>
  <c r="BK129" i="2"/>
  <c r="BK176" i="2"/>
  <c r="BK138" i="2"/>
  <c r="J146" i="3"/>
  <c r="J149" i="3"/>
  <c r="BK166" i="3"/>
  <c r="BK180" i="3"/>
  <c r="J136" i="3"/>
  <c r="BK177" i="3"/>
  <c r="BK151" i="3"/>
  <c r="BK161" i="4"/>
  <c r="BK146" i="4"/>
  <c r="BK128" i="4"/>
  <c r="J165" i="4"/>
  <c r="BK158" i="4"/>
  <c r="BK143" i="4"/>
  <c r="BK134" i="4"/>
  <c r="BK133" i="4"/>
  <c r="J132" i="4"/>
  <c r="BK271" i="2"/>
  <c r="J258" i="2"/>
  <c r="J253" i="2"/>
  <c r="BK246" i="2"/>
  <c r="J234" i="2"/>
  <c r="J230" i="2"/>
  <c r="BK226" i="2"/>
  <c r="J217" i="2"/>
  <c r="BK205" i="2"/>
  <c r="J190" i="2"/>
  <c r="BK165" i="2"/>
  <c r="BK153" i="2"/>
  <c r="J271" i="2"/>
  <c r="BK266" i="2"/>
  <c r="J153" i="2"/>
  <c r="BK136" i="2"/>
  <c r="J177" i="3"/>
  <c r="J180" i="3"/>
  <c r="J168" i="3"/>
  <c r="BK171" i="3"/>
  <c r="J165" i="3"/>
  <c r="J166" i="3"/>
  <c r="J171" i="3"/>
  <c r="BK138" i="3"/>
  <c r="BK165" i="4"/>
  <c r="BK150" i="4"/>
  <c r="BK163" i="4"/>
  <c r="J141" i="4"/>
  <c r="BK140" i="4"/>
  <c r="BK159" i="4"/>
  <c r="J143" i="4"/>
  <c r="BK156" i="4"/>
  <c r="BK144" i="4"/>
  <c r="J156" i="4"/>
  <c r="BK160" i="4"/>
  <c r="J146" i="4"/>
  <c r="BK145" i="4"/>
  <c r="BK131" i="4"/>
  <c r="BK184" i="2"/>
  <c r="BK140" i="2"/>
  <c r="J240" i="2"/>
  <c r="J161" i="2"/>
  <c r="J154" i="3"/>
  <c r="J162" i="3"/>
  <c r="J151" i="3"/>
  <c r="J144" i="3"/>
  <c r="BK155" i="4"/>
  <c r="J150" i="4"/>
  <c r="BK136" i="4"/>
  <c r="BK149" i="4"/>
  <c r="BK154" i="4"/>
  <c r="BK138" i="4"/>
  <c r="J154" i="4"/>
  <c r="J147" i="4"/>
  <c r="J133" i="4"/>
  <c r="BK260" i="2"/>
  <c r="BK254" i="2"/>
  <c r="J238" i="2"/>
  <c r="BK228" i="2"/>
  <c r="J219" i="2"/>
  <c r="J207" i="2"/>
  <c r="BK183" i="2"/>
  <c r="J136" i="2"/>
  <c r="J266" i="2"/>
  <c r="J173" i="2"/>
  <c r="J131" i="2"/>
  <c r="BK217" i="2"/>
  <c r="BK201" i="2"/>
  <c r="BK191" i="2"/>
  <c r="BK173" i="2"/>
  <c r="J167" i="2"/>
  <c r="BK135" i="2"/>
  <c r="BK178" i="2"/>
  <c r="J169" i="2"/>
  <c r="BK134" i="2"/>
  <c r="BK168" i="3"/>
  <c r="BK170" i="3"/>
  <c r="J188" i="3"/>
  <c r="BK140" i="3"/>
  <c r="BK149" i="3"/>
  <c r="BK157" i="3"/>
  <c r="R128" i="2" l="1"/>
  <c r="T175" i="2"/>
  <c r="R267" i="2"/>
  <c r="P128" i="2"/>
  <c r="R158" i="2"/>
  <c r="T255" i="2"/>
  <c r="BK128" i="2"/>
  <c r="J128" i="2"/>
  <c r="J98" i="2"/>
  <c r="R175" i="2"/>
  <c r="BK135" i="3"/>
  <c r="J135" i="3"/>
  <c r="J100" i="3"/>
  <c r="P159" i="3"/>
  <c r="P169" i="3"/>
  <c r="P158" i="3" s="1"/>
  <c r="R169" i="3"/>
  <c r="R158" i="3" s="1"/>
  <c r="R174" i="3"/>
  <c r="R173" i="3"/>
  <c r="T187" i="3"/>
  <c r="P158" i="2"/>
  <c r="T158" i="2"/>
  <c r="R255" i="2"/>
  <c r="BK158" i="2"/>
  <c r="J158" i="2"/>
  <c r="J100" i="2"/>
  <c r="T214" i="2"/>
  <c r="T132" i="2"/>
  <c r="R214" i="2"/>
  <c r="T267" i="2"/>
  <c r="BK132" i="2"/>
  <c r="J132" i="2"/>
  <c r="J99" i="2"/>
  <c r="P175" i="2"/>
  <c r="P255" i="2"/>
  <c r="R135" i="3"/>
  <c r="R134" i="3"/>
  <c r="BK159" i="3"/>
  <c r="J159" i="3" s="1"/>
  <c r="J104" i="3" s="1"/>
  <c r="R159" i="3"/>
  <c r="BK169" i="3"/>
  <c r="J169" i="3"/>
  <c r="J106" i="3"/>
  <c r="T169" i="3"/>
  <c r="P174" i="3"/>
  <c r="P173" i="3"/>
  <c r="R187" i="3"/>
  <c r="R132" i="2"/>
  <c r="BK214" i="2"/>
  <c r="J214" i="2"/>
  <c r="J102" i="2"/>
  <c r="BK272" i="2"/>
  <c r="J272" i="2"/>
  <c r="J106" i="2"/>
  <c r="T128" i="2"/>
  <c r="T127" i="2" s="1"/>
  <c r="T126" i="2" s="1"/>
  <c r="BK175" i="2"/>
  <c r="J175" i="2" s="1"/>
  <c r="J101" i="2" s="1"/>
  <c r="BK255" i="2"/>
  <c r="J255" i="2"/>
  <c r="J103" i="2"/>
  <c r="BK267" i="2"/>
  <c r="J267" i="2"/>
  <c r="J105" i="2"/>
  <c r="P135" i="3"/>
  <c r="P134" i="3"/>
  <c r="T159" i="3"/>
  <c r="T158" i="3"/>
  <c r="BK174" i="3"/>
  <c r="BK173" i="3" s="1"/>
  <c r="J173" i="3" s="1"/>
  <c r="J107" i="3" s="1"/>
  <c r="J174" i="3"/>
  <c r="J108" i="3"/>
  <c r="T174" i="3"/>
  <c r="T173" i="3"/>
  <c r="T133" i="3" s="1"/>
  <c r="BK187" i="3"/>
  <c r="J187" i="3"/>
  <c r="J110" i="3"/>
  <c r="P187" i="3"/>
  <c r="BK190" i="3"/>
  <c r="J190" i="3" s="1"/>
  <c r="J111" i="3" s="1"/>
  <c r="BK127" i="4"/>
  <c r="T127" i="4"/>
  <c r="P164" i="4"/>
  <c r="BK171" i="4"/>
  <c r="J171" i="4"/>
  <c r="J104" i="4"/>
  <c r="P132" i="2"/>
  <c r="P214" i="2"/>
  <c r="P267" i="2"/>
  <c r="T135" i="3"/>
  <c r="T134" i="3"/>
  <c r="P127" i="4"/>
  <c r="P126" i="4"/>
  <c r="AU98" i="1"/>
  <c r="R127" i="4"/>
  <c r="BK164" i="4"/>
  <c r="J164" i="4"/>
  <c r="J101" i="4"/>
  <c r="R164" i="4"/>
  <c r="R126" i="4" s="1"/>
  <c r="T164" i="4"/>
  <c r="T126" i="4" s="1"/>
  <c r="BK153" i="3"/>
  <c r="J153" i="3"/>
  <c r="J101" i="3"/>
  <c r="BK167" i="3"/>
  <c r="J167" i="3"/>
  <c r="J105" i="3"/>
  <c r="BK185" i="3"/>
  <c r="J185" i="3"/>
  <c r="J109" i="3"/>
  <c r="BK265" i="2"/>
  <c r="J265" i="2"/>
  <c r="J104" i="2"/>
  <c r="BK156" i="3"/>
  <c r="J156" i="3" s="1"/>
  <c r="J102" i="3" s="1"/>
  <c r="BK162" i="4"/>
  <c r="J162" i="4"/>
  <c r="J100" i="4"/>
  <c r="BK167" i="4"/>
  <c r="J167" i="4"/>
  <c r="J102" i="4"/>
  <c r="BK169" i="4"/>
  <c r="J169" i="4"/>
  <c r="J103" i="4"/>
  <c r="J94" i="4"/>
  <c r="BE134" i="4"/>
  <c r="BE135" i="4"/>
  <c r="BE137" i="4"/>
  <c r="BE138" i="4"/>
  <c r="BE140" i="4"/>
  <c r="F94" i="4"/>
  <c r="J91" i="4"/>
  <c r="BE136" i="4"/>
  <c r="BE156" i="4"/>
  <c r="BE163" i="4"/>
  <c r="BE128" i="4"/>
  <c r="BE150" i="4"/>
  <c r="BE160" i="4"/>
  <c r="BE132" i="4"/>
  <c r="BE133" i="4"/>
  <c r="BE153" i="4"/>
  <c r="J93" i="4"/>
  <c r="BE139" i="4"/>
  <c r="BE148" i="4"/>
  <c r="BE151" i="4"/>
  <c r="BE155" i="4"/>
  <c r="E85" i="4"/>
  <c r="BE146" i="4"/>
  <c r="BE147" i="4"/>
  <c r="BE161" i="4"/>
  <c r="BE129" i="4"/>
  <c r="BE131" i="4"/>
  <c r="BE141" i="4"/>
  <c r="BE144" i="4"/>
  <c r="BE166" i="4"/>
  <c r="BE168" i="4"/>
  <c r="BE142" i="4"/>
  <c r="BE145" i="4"/>
  <c r="BE149" i="4"/>
  <c r="BE152" i="4"/>
  <c r="BE157" i="4"/>
  <c r="BE158" i="4"/>
  <c r="BE165" i="4"/>
  <c r="BE170" i="4"/>
  <c r="F122" i="4"/>
  <c r="BE130" i="4"/>
  <c r="BE143" i="4"/>
  <c r="BE154" i="4"/>
  <c r="BE159" i="4"/>
  <c r="E85" i="3"/>
  <c r="BE138" i="3"/>
  <c r="F130" i="3"/>
  <c r="BE140" i="3"/>
  <c r="BE146" i="3"/>
  <c r="BE147" i="3"/>
  <c r="BE175" i="3"/>
  <c r="BE180" i="3"/>
  <c r="BE162" i="3"/>
  <c r="J94" i="3"/>
  <c r="BE149" i="3"/>
  <c r="BE154" i="3"/>
  <c r="BE171" i="3"/>
  <c r="BE184" i="3"/>
  <c r="BE186" i="3"/>
  <c r="J91" i="3"/>
  <c r="BE144" i="3"/>
  <c r="BE166" i="3"/>
  <c r="BE168" i="3"/>
  <c r="BE177" i="3"/>
  <c r="BE181" i="3"/>
  <c r="BE188" i="3"/>
  <c r="F93" i="3"/>
  <c r="BE141" i="3"/>
  <c r="BE165" i="3"/>
  <c r="BE170" i="3"/>
  <c r="BE136" i="3"/>
  <c r="BE142" i="3"/>
  <c r="BE151" i="3"/>
  <c r="BE157" i="3"/>
  <c r="BE160" i="3"/>
  <c r="BE189" i="3"/>
  <c r="J89" i="2"/>
  <c r="J92" i="2"/>
  <c r="BE129" i="2"/>
  <c r="BE150" i="2"/>
  <c r="BE153" i="2"/>
  <c r="BE188" i="2"/>
  <c r="BE193" i="2"/>
  <c r="BE197" i="2"/>
  <c r="BE205" i="2"/>
  <c r="BE207" i="2"/>
  <c r="BE246" i="2"/>
  <c r="F91" i="2"/>
  <c r="E116" i="2"/>
  <c r="BE135" i="2"/>
  <c r="BE136" i="2"/>
  <c r="BE167" i="2"/>
  <c r="BE168" i="2"/>
  <c r="BE181" i="2"/>
  <c r="BE186" i="2"/>
  <c r="BE189" i="2"/>
  <c r="BE190" i="2"/>
  <c r="BE191" i="2"/>
  <c r="BE199" i="2"/>
  <c r="BE210" i="2"/>
  <c r="BE216" i="2"/>
  <c r="BE218" i="2"/>
  <c r="BE219" i="2"/>
  <c r="BE221" i="2"/>
  <c r="BE226" i="2"/>
  <c r="BE252" i="2"/>
  <c r="BE264" i="2"/>
  <c r="AW96" i="1"/>
  <c r="F92" i="2"/>
  <c r="BE133" i="2"/>
  <c r="BE138" i="2"/>
  <c r="BE140" i="2"/>
  <c r="BE147" i="2"/>
  <c r="BE148" i="2"/>
  <c r="BE152" i="2"/>
  <c r="BE161" i="2"/>
  <c r="BE163" i="2"/>
  <c r="BE170" i="2"/>
  <c r="BE171" i="2"/>
  <c r="BE173" i="2"/>
  <c r="BE178" i="2"/>
  <c r="BE236" i="2"/>
  <c r="BE238" i="2"/>
  <c r="BE261" i="2"/>
  <c r="BE263" i="2"/>
  <c r="BE266" i="2"/>
  <c r="BE268" i="2"/>
  <c r="BE270" i="2"/>
  <c r="BB96" i="1"/>
  <c r="BE130" i="2"/>
  <c r="BE131" i="2"/>
  <c r="BE134" i="2"/>
  <c r="BE155" i="2"/>
  <c r="BE157" i="2"/>
  <c r="BE159" i="2"/>
  <c r="BE165" i="2"/>
  <c r="BE169" i="2"/>
  <c r="BE172" i="2"/>
  <c r="BE176" i="2"/>
  <c r="BE180" i="2"/>
  <c r="BE183" i="2"/>
  <c r="BE184" i="2"/>
  <c r="BE201" i="2"/>
  <c r="BE209" i="2"/>
  <c r="BE212" i="2"/>
  <c r="BE215" i="2"/>
  <c r="BE217" i="2"/>
  <c r="BE220" i="2"/>
  <c r="BE223" i="2"/>
  <c r="BE224" i="2"/>
  <c r="BE227" i="2"/>
  <c r="BE228" i="2"/>
  <c r="BE230" i="2"/>
  <c r="BE232" i="2"/>
  <c r="BE234" i="2"/>
  <c r="BE240" i="2"/>
  <c r="BE244" i="2"/>
  <c r="BE248" i="2"/>
  <c r="BE250" i="2"/>
  <c r="BE253" i="2"/>
  <c r="BE254" i="2"/>
  <c r="BE256" i="2"/>
  <c r="BE257" i="2"/>
  <c r="BE258" i="2"/>
  <c r="BE260" i="2"/>
  <c r="BE269" i="2"/>
  <c r="BE271" i="2"/>
  <c r="BC96" i="1"/>
  <c r="BD96" i="1"/>
  <c r="F39" i="3"/>
  <c r="BD97" i="1"/>
  <c r="F36" i="4"/>
  <c r="BA98" i="1"/>
  <c r="F34" i="2"/>
  <c r="F38" i="4"/>
  <c r="BC98" i="1"/>
  <c r="F37" i="3"/>
  <c r="BB97" i="1"/>
  <c r="J36" i="3"/>
  <c r="AW97" i="1"/>
  <c r="AS94" i="1"/>
  <c r="F39" i="4"/>
  <c r="BD98" i="1"/>
  <c r="F37" i="4"/>
  <c r="BB98" i="1"/>
  <c r="F38" i="3"/>
  <c r="BC97" i="1"/>
  <c r="J36" i="4"/>
  <c r="AW98" i="1"/>
  <c r="F36" i="3"/>
  <c r="BA97" i="1"/>
  <c r="BK127" i="2" l="1"/>
  <c r="J127" i="2" s="1"/>
  <c r="J97" i="2" s="1"/>
  <c r="BK134" i="3"/>
  <c r="J134" i="3" s="1"/>
  <c r="J99" i="3" s="1"/>
  <c r="BK158" i="3"/>
  <c r="J158" i="3" s="1"/>
  <c r="J103" i="3" s="1"/>
  <c r="BK126" i="4"/>
  <c r="J126" i="4"/>
  <c r="J98" i="4"/>
  <c r="R133" i="3"/>
  <c r="P127" i="2"/>
  <c r="P126" i="2"/>
  <c r="AU96" i="1"/>
  <c r="P133" i="3"/>
  <c r="AU97" i="1" s="1"/>
  <c r="R127" i="2"/>
  <c r="R126" i="2" s="1"/>
  <c r="BA96" i="1"/>
  <c r="BA95" i="1" s="1"/>
  <c r="AW95" i="1" s="1"/>
  <c r="J127" i="4"/>
  <c r="J99" i="4"/>
  <c r="BK133" i="3"/>
  <c r="J133" i="3"/>
  <c r="J32" i="3" s="1"/>
  <c r="AG97" i="1" s="1"/>
  <c r="BK126" i="2"/>
  <c r="J126" i="2" s="1"/>
  <c r="J30" i="2" s="1"/>
  <c r="AG96" i="1" s="1"/>
  <c r="J33" i="2"/>
  <c r="AV96" i="1" s="1"/>
  <c r="AT96" i="1" s="1"/>
  <c r="J35" i="3"/>
  <c r="AV97" i="1" s="1"/>
  <c r="AT97" i="1" s="1"/>
  <c r="BD95" i="1"/>
  <c r="BD94" i="1"/>
  <c r="W33" i="1"/>
  <c r="BC95" i="1"/>
  <c r="BC94" i="1"/>
  <c r="AY94" i="1"/>
  <c r="J35" i="4"/>
  <c r="AV98" i="1" s="1"/>
  <c r="AT98" i="1" s="1"/>
  <c r="F33" i="2"/>
  <c r="AZ96" i="1" s="1"/>
  <c r="F35" i="3"/>
  <c r="AZ97" i="1" s="1"/>
  <c r="F35" i="4"/>
  <c r="AZ98" i="1"/>
  <c r="BB95" i="1"/>
  <c r="BB94" i="1"/>
  <c r="W31" i="1"/>
  <c r="AN97" i="1" l="1"/>
  <c r="J98" i="3"/>
  <c r="AN96" i="1"/>
  <c r="J96" i="2"/>
  <c r="J41" i="3"/>
  <c r="J39" i="2"/>
  <c r="AU95" i="1"/>
  <c r="AU94" i="1"/>
  <c r="J32" i="4"/>
  <c r="AG98" i="1"/>
  <c r="AG95" i="1"/>
  <c r="AG94" i="1" s="1"/>
  <c r="AK26" i="1" s="1"/>
  <c r="AX95" i="1"/>
  <c r="W32" i="1"/>
  <c r="AY95" i="1"/>
  <c r="AZ95" i="1"/>
  <c r="AZ94" i="1" s="1"/>
  <c r="W29" i="1" s="1"/>
  <c r="BA94" i="1"/>
  <c r="W30" i="1" s="1"/>
  <c r="AX94" i="1"/>
  <c r="J41" i="4" l="1"/>
  <c r="AN98" i="1"/>
  <c r="AV94" i="1"/>
  <c r="AK29" i="1"/>
  <c r="AW94" i="1"/>
  <c r="AK30" i="1"/>
  <c r="AV95" i="1"/>
  <c r="AT95" i="1"/>
  <c r="AN95" i="1"/>
  <c r="AK35" i="1" l="1"/>
  <c r="AT94" i="1"/>
  <c r="AN94" i="1"/>
</calcChain>
</file>

<file path=xl/sharedStrings.xml><?xml version="1.0" encoding="utf-8"?>
<sst xmlns="http://schemas.openxmlformats.org/spreadsheetml/2006/main" count="3556" uniqueCount="734">
  <si>
    <t>Export Komplet</t>
  </si>
  <si>
    <t/>
  </si>
  <si>
    <t>2.0</t>
  </si>
  <si>
    <t>False</t>
  </si>
  <si>
    <t>{ceafc066-9e2b-42fc-b0af-4d1785390344}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</si>
  <si>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</si>
  <si>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</si>
  <si>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</si>
  <si>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</si>
  <si>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</si>
  <si>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</si>
  <si>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</si>
  <si>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</si>
  <si>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</si>
  <si>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21-019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</si>
  <si>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</si>
  <si>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</si>
  <si>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veřejné plochy v ul. Havlínova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</si>
  <si>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</si>
  <si>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</si>
  <si>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</si>
  <si>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</si>
  <si>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</si>
  <si>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</si>
  <si>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</si>
  <si>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</si>
  <si>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</si>
  <si>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</si>
  <si>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</si>
  <si>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22794107</t>
  </si>
  <si>
    <t>ABCD studio s.r.o.</t>
  </si>
  <si>
    <t>CZ22794107</t>
  </si>
  <si>
    <t>True</t>
  </si>
  <si>
    <t>Zpracovatel:</t>
  </si>
  <si>
    <t>Poznámka:</t>
  </si>
  <si>
    <t>1) Nedílnou součástí tohoto výkazu výměr je kompletní projektová dokumentace, jež podrobně definuje jednotlivé položky, materiály a práce. Položky ve výkazu výměr jsou souhrnným a zjednodušeným popisem daných materiálů a prací uvedených v projektové dokumentaci._x000D_
_x000D_
2) Zhotovitel stavby je před podáním nabídky povinen se seznámit s projektovou dokumentací stavby a do ceny jednotlivých položek započíst veškeré materiály a práce nezbytné k dokonalému a kompletnímu provedení díla._x000D_
_x000D_
3)  Zhotovitel stavby je před podáním nabídky povinen se seznámit se stavem stavby, jejího okolí a podmínek realizace a toto zohlednit do ceny díla.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</si>
  <si>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</si>
  <si>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</si>
  <si>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</si>
  <si>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</si>
  <si>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</si>
  <si>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</si>
  <si>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</si>
  <si>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</si>
  <si>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</si>
  <si>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</si>
  <si>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</si>
  <si>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</si>
  <si>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</si>
  <si>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</si>
  <si>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</si>
  <si>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</si>
  <si>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</si>
  <si>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</si>
  <si>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</si>
  <si>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</si>
  <si>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</si>
  <si>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</si>
  <si>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</si>
  <si>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</si>
  <si>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</si>
  <si>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</si>
  <si>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</si>
  <si>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</si>
  <si>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</si>
  <si>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</si>
  <si>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</si>
  <si>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</si>
  <si>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</si>
  <si>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</si>
  <si>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</si>
  <si>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</si>
  <si>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</si>
  <si>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</si>
  <si>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</si>
  <si>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</si>
  <si>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</si>
  <si>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</si>
  <si>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</si>
  <si>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</si>
  <si>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SO-01</t>
  </si>
  <si>
    <t>Stavební práce</t>
  </si>
  <si>
    <t>STA</t>
  </si>
  <si>
    <t>1</t>
  </si>
  <si>
    <t>{bc813c23-d536-4fd8-8f71-3f76be151622}</t>
  </si>
  <si>
    <t>2</t>
  </si>
  <si>
    <t>/</t>
  </si>
  <si>
    <t>Soupis</t>
  </si>
  <si>
    <t>###NOINSERT###</t>
  </si>
  <si>
    <t>SO-01 P</t>
  </si>
  <si>
    <t>Plynovodní potrubí</t>
  </si>
  <si>
    <t>{7ac3df0a-7457-46b0-b95f-2b383ff25ea4}</t>
  </si>
  <si>
    <t>SO-01 ELE</t>
  </si>
  <si>
    <t>Elektromontáže VO</t>
  </si>
  <si>
    <t>{2239c42b-9934-460e-96d4-831bbf0e91e3}</t>
  </si>
  <si>
    <t>KRYCÍ LIST SOUPISU PRACÍ</t>
  </si>
  <si>
    <t>Objekt:</t>
  </si>
  <si>
    <t>SO-01 -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</si>
  <si>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</si>
  <si>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</si>
  <si>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</si>
  <si>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</si>
  <si>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</si>
  <si>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</si>
  <si>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11 - Přípravné a přidružené práce</t>
  </si>
  <si>
    <t xml:space="preserve">    1 - Zemní práce</t>
  </si>
  <si>
    <t xml:space="preserve">    18 - Zemní práce - sadové úpravy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</si>
  <si>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</si>
  <si>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</si>
  <si>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</si>
  <si>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</si>
  <si>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</si>
  <si>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</si>
  <si>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</si>
  <si>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</si>
  <si>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</si>
  <si>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</si>
  <si>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</si>
  <si>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</si>
  <si>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</si>
  <si>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</si>
  <si>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</si>
  <si>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</si>
  <si>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</si>
  <si>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</si>
  <si>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</si>
  <si>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</si>
  <si>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</si>
  <si>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</si>
  <si>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</si>
  <si>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Přípravné a přidružené práce</t>
  </si>
  <si>
    <t>K</t>
  </si>
  <si>
    <t>01001R02</t>
  </si>
  <si>
    <t>Vypískání inženýrských sítí, jejich vytyčení, ochrana, příp. odpojení</t>
  </si>
  <si>
    <t>soubor</t>
  </si>
  <si>
    <t>4</t>
  </si>
  <si>
    <t>-306846877</t>
  </si>
  <si>
    <t>01001R03</t>
  </si>
  <si>
    <t>Provedení ochranných opatření, ochrana zabudovaných konstrukcí, dopravních tras</t>
  </si>
  <si>
    <t>1907219679</t>
  </si>
  <si>
    <t>3</t>
  </si>
  <si>
    <t>01001R05</t>
  </si>
  <si>
    <t>Provedení předepsaných sondážních prací, vyhodnocení</t>
  </si>
  <si>
    <t>-1584726552</t>
  </si>
  <si>
    <t>Zemní práce</t>
  </si>
  <si>
    <t>113106132</t>
  </si>
  <si>
    <t>Rozebrání dlažeb z betonových nebo kamenných dlaždic komunikací pro pěší strojně pl do 50 m2</t>
  </si>
  <si>
    <t>m2</t>
  </si>
  <si>
    <t>666843465</t>
  </si>
  <si>
    <t>5</t>
  </si>
  <si>
    <t>113107311</t>
  </si>
  <si>
    <t>Odstranění podkladu z kameniva těženého tl do 100 mm strojně pl do 50 m2</t>
  </si>
  <si>
    <t>506192644</t>
  </si>
  <si>
    <t>6</t>
  </si>
  <si>
    <t>113107341</t>
  </si>
  <si>
    <t>Odstranění podkladu živičného tl 50 mm strojně pl do 50 m2</t>
  </si>
  <si>
    <t>-1916963841</t>
  </si>
  <si>
    <t>7</t>
  </si>
  <si>
    <t>113202111</t>
  </si>
  <si>
    <t>Vytrhání obrub krajníků obrubníků stojatých</t>
  </si>
  <si>
    <t>m</t>
  </si>
  <si>
    <t>-788611321</t>
  </si>
  <si>
    <t>VV</t>
  </si>
  <si>
    <t>7,25+5,7</t>
  </si>
  <si>
    <t>8</t>
  </si>
  <si>
    <t>121151103</t>
  </si>
  <si>
    <t>Sejmutí ornice plochy do 100 m2 tl vrstvy do 200 mm strojně</t>
  </si>
  <si>
    <t>-1918484989</t>
  </si>
  <si>
    <t>106+96+18</t>
  </si>
  <si>
    <t>9</t>
  </si>
  <si>
    <t>131251100</t>
  </si>
  <si>
    <t>Hloubení jam nezapažených v hornině třídy těžitelnosti I skupiny 3 objem do 20 m3 strojně</t>
  </si>
  <si>
    <t>m3</t>
  </si>
  <si>
    <t>251377248</t>
  </si>
  <si>
    <t>71,2*0,05+7,5*0,2 "chodník dlažba</t>
  </si>
  <si>
    <t>(2,8+2,6+26)*0,25 "chodník asfalt</t>
  </si>
  <si>
    <t xml:space="preserve">422,2*0,32+36,3*0,37 "pojezdové plochy </t>
  </si>
  <si>
    <t>(305+139)*0,3 "sanace podkladu pod pojezdové plochy</t>
  </si>
  <si>
    <t>8,2*0,15+(15+33)*0,1 "zatravnění v místě zpev. povrchů</t>
  </si>
  <si>
    <t>Součet</t>
  </si>
  <si>
    <t>10</t>
  </si>
  <si>
    <t>162751117</t>
  </si>
  <si>
    <t>Vodorovné přemístění přes 9 000 do 10000 m výkopku/sypaniny z horniny třídy těžitelnosti I skupiny 1 až 3</t>
  </si>
  <si>
    <t>-624984774</t>
  </si>
  <si>
    <t>167111101</t>
  </si>
  <si>
    <t>Nakládání výkopku z hornin třídy těžitelnosti I skupiny 1 až 3 ručně</t>
  </si>
  <si>
    <t>-415034226</t>
  </si>
  <si>
    <t>300,675 "výkopy</t>
  </si>
  <si>
    <t>171201231</t>
  </si>
  <si>
    <t>Poplatek za uložení zeminy a kamení na recyklační skládce (skládkovné) kód odpadu 17 05 04</t>
  </si>
  <si>
    <t>t</t>
  </si>
  <si>
    <t>13716877</t>
  </si>
  <si>
    <t>300,675*1,8 'Přepočtené koeficientem množství</t>
  </si>
  <si>
    <t>13</t>
  </si>
  <si>
    <t>171251201</t>
  </si>
  <si>
    <t>Uložení sypaniny na skládky nebo meziskládky</t>
  </si>
  <si>
    <t>-1895269851</t>
  </si>
  <si>
    <t>14</t>
  </si>
  <si>
    <t>181351003</t>
  </si>
  <si>
    <t>Rozprostření ornice tl vrstvy do 200 mm pl do 100 m2 v rovině nebo ve svahu do 1:5 strojně</t>
  </si>
  <si>
    <t>1567910001</t>
  </si>
  <si>
    <t>83+25+28+52+12</t>
  </si>
  <si>
    <t>15</t>
  </si>
  <si>
    <t>181951112</t>
  </si>
  <si>
    <t>Úprava pláně v hornině třídy těžitelnosti I skupiny 1 až 3 se zhutněním strojně</t>
  </si>
  <si>
    <t>1266535644</t>
  </si>
  <si>
    <t>27,55+85,25+305+139</t>
  </si>
  <si>
    <t>16</t>
  </si>
  <si>
    <t>184818231</t>
  </si>
  <si>
    <t>Ochrana kmene průměru do 300 mm bedněním výšky do 2 m</t>
  </si>
  <si>
    <t>kus</t>
  </si>
  <si>
    <t>1222322428</t>
  </si>
  <si>
    <t>18</t>
  </si>
  <si>
    <t>Zemní práce - sadové úpravy</t>
  </si>
  <si>
    <t>17</t>
  </si>
  <si>
    <t>181411131</t>
  </si>
  <si>
    <t>Založení parkového trávníku výsevem pl do 1000 m2 v rovině a ve svahu do 1:5</t>
  </si>
  <si>
    <t>27608156</t>
  </si>
  <si>
    <t>M</t>
  </si>
  <si>
    <t>00572410</t>
  </si>
  <si>
    <t>osivo směs travní parková</t>
  </si>
  <si>
    <t>kg</t>
  </si>
  <si>
    <t>-1609119499</t>
  </si>
  <si>
    <t>200*0,02 'Přepočtené koeficientem množství</t>
  </si>
  <si>
    <t>19</t>
  </si>
  <si>
    <t>180405111</t>
  </si>
  <si>
    <t>Založení trávníku ve vegetačních prefabrikátech výsevem semene v rovině a ve svahu do 1:5</t>
  </si>
  <si>
    <t>-1769339457</t>
  </si>
  <si>
    <t>139</t>
  </si>
  <si>
    <t>20</t>
  </si>
  <si>
    <t>710988160</t>
  </si>
  <si>
    <t>139*0,02 'Přepočtené koeficientem množství</t>
  </si>
  <si>
    <t>181111111</t>
  </si>
  <si>
    <t>Plošná úprava terénu do 500 m2 zemina skupiny 1 až 4 nerovnosti přes 50 do 100 mm v rovinně a svahu do 1:5</t>
  </si>
  <si>
    <t>-1478591401</t>
  </si>
  <si>
    <t>22</t>
  </si>
  <si>
    <t>183403114</t>
  </si>
  <si>
    <t>Obdělání půdy kultivátorováním v rovině a svahu do 1:5</t>
  </si>
  <si>
    <t>-610268465</t>
  </si>
  <si>
    <t>23</t>
  </si>
  <si>
    <t>183403153</t>
  </si>
  <si>
    <t>Obdělání půdy hrabáním v rovině a svahu do 1:5</t>
  </si>
  <si>
    <t>1453369717</t>
  </si>
  <si>
    <t>24</t>
  </si>
  <si>
    <t>183403152</t>
  </si>
  <si>
    <t>Obdělání půdy vláčením v rovině a svahu do 1:5</t>
  </si>
  <si>
    <t>-961869338</t>
  </si>
  <si>
    <t>25</t>
  </si>
  <si>
    <t>184813521</t>
  </si>
  <si>
    <t>Chemické odplevelení po založení kultury postřikem na široko v rovině a svahu do 1:5 ručně</t>
  </si>
  <si>
    <t>-1571893897</t>
  </si>
  <si>
    <t>26</t>
  </si>
  <si>
    <t>185802113</t>
  </si>
  <si>
    <t>Hnojení půdy umělým hnojivem na široko v rovině a svahu do 1:5</t>
  </si>
  <si>
    <t>571919424</t>
  </si>
  <si>
    <t>27</t>
  </si>
  <si>
    <t>25191155</t>
  </si>
  <si>
    <t>hnojivo průmyslové</t>
  </si>
  <si>
    <t>621238141</t>
  </si>
  <si>
    <t>333,333333333333*0,03 'Přepočtené koeficientem množství</t>
  </si>
  <si>
    <t>Komunikace pozemní</t>
  </si>
  <si>
    <t>28</t>
  </si>
  <si>
    <t>564750111</t>
  </si>
  <si>
    <t>Podklad nebo kryt z kameniva hrubého drceného vel. 16-32 mm plochy přes 100 m2 tl 150 mm</t>
  </si>
  <si>
    <t>351538321</t>
  </si>
  <si>
    <t>305+139+85,25</t>
  </si>
  <si>
    <t>29</t>
  </si>
  <si>
    <t>564751111</t>
  </si>
  <si>
    <t>Podklad nebo kryt z kameniva hrubého drceného vel. 32-63 mm plochy přes 100 m2 tl 150 mm</t>
  </si>
  <si>
    <t>2001764846</t>
  </si>
  <si>
    <t>305+139</t>
  </si>
  <si>
    <t>30</t>
  </si>
  <si>
    <t>564861111</t>
  </si>
  <si>
    <t>Podklad ze štěrkodrtě ŠD plochy přes 100 m2 tl 200 mm</t>
  </si>
  <si>
    <t>1158233223</t>
  </si>
  <si>
    <t>31</t>
  </si>
  <si>
    <t>564871116</t>
  </si>
  <si>
    <t>Podklad ze štěrkodrtě ŠD plochy přes 100 m2 tl. 300 mm</t>
  </si>
  <si>
    <t>-587466812</t>
  </si>
  <si>
    <t>305+139 "sanace podloží</t>
  </si>
  <si>
    <t>32</t>
  </si>
  <si>
    <t>564921511</t>
  </si>
  <si>
    <t>Podklad z R-materiálu plochy přes 100 m2 tl 60 mm</t>
  </si>
  <si>
    <t>420156701</t>
  </si>
  <si>
    <t>33</t>
  </si>
  <si>
    <t>566901173</t>
  </si>
  <si>
    <t>Vyspravení podkladu po překopech inženýrských sítí plochy do 15 m2 směsí stmelenou cementem SC 20/25 tl 200 mm</t>
  </si>
  <si>
    <t>1245082462</t>
  </si>
  <si>
    <t>10*0,15 "oprava plochy u obrubníku</t>
  </si>
  <si>
    <t>34</t>
  </si>
  <si>
    <t>572350112</t>
  </si>
  <si>
    <t>Vyspravení krytu komunikací po překopech pl do 15 m2 litým asfaltem MA tl přes 40 do 60 mm</t>
  </si>
  <si>
    <t>-2109184580</t>
  </si>
  <si>
    <t>1,5*2 "oprava u obrubníku, 2x 40 mm</t>
  </si>
  <si>
    <t>35</t>
  </si>
  <si>
    <t>572404111</t>
  </si>
  <si>
    <t>Posyp živičného podkladu nebo krytu drobným kamenivem v množství do 5 kg/m2</t>
  </si>
  <si>
    <t>-431056211</t>
  </si>
  <si>
    <t>36</t>
  </si>
  <si>
    <t>573191111</t>
  </si>
  <si>
    <t>Postřik infiltrační kationaktivní emulzí v množství 1 kg/m2</t>
  </si>
  <si>
    <t>2010139835</t>
  </si>
  <si>
    <t>37</t>
  </si>
  <si>
    <t>573231108</t>
  </si>
  <si>
    <t>Postřik živičný spojovací ze silniční emulze v množství 0,50 kg/m2</t>
  </si>
  <si>
    <t>1516076008</t>
  </si>
  <si>
    <t>38</t>
  </si>
  <si>
    <t>577133111</t>
  </si>
  <si>
    <t>Asfaltový beton vrstva obrusná ACO 8 tl 40 mm š do 3 m z nemodifikovaného asfaltu</t>
  </si>
  <si>
    <t>1839850746</t>
  </si>
  <si>
    <t>1,15+26,4</t>
  </si>
  <si>
    <t>39</t>
  </si>
  <si>
    <t>596211111</t>
  </si>
  <si>
    <t>Kladení zámkové dlažby komunikací pro pěší ručně tl 60 mm skupiny A pl přes 50 do 100 m2</t>
  </si>
  <si>
    <t>1811765517</t>
  </si>
  <si>
    <t>79,6 "chodník</t>
  </si>
  <si>
    <t>0,6+2,3+2,1+0,65 "slepecká</t>
  </si>
  <si>
    <t>40</t>
  </si>
  <si>
    <t>59245018</t>
  </si>
  <si>
    <t>dlažba skladebná betonová 200x100mm tl 60mm přírodní</t>
  </si>
  <si>
    <t>1692861590</t>
  </si>
  <si>
    <t>79,6*1,03 'Přepočtené koeficientem množství</t>
  </si>
  <si>
    <t>41</t>
  </si>
  <si>
    <t>59245006</t>
  </si>
  <si>
    <t>dlažba pro nevidomé betonová 200x100mm tl 60mm barevná</t>
  </si>
  <si>
    <t>1963298017</t>
  </si>
  <si>
    <t>5,65*1,03 'Přepočtené koeficientem množství</t>
  </si>
  <si>
    <t>42</t>
  </si>
  <si>
    <t>596212212</t>
  </si>
  <si>
    <t>Kladení zámkové dlažby pozemních komunikací ručně tl 80 mm skupiny A pl přes 100 do 300 m2</t>
  </si>
  <si>
    <t>-656867360</t>
  </si>
  <si>
    <t>286 "pojezdová plocha</t>
  </si>
  <si>
    <t>19 "parkovací plocha bezbar.</t>
  </si>
  <si>
    <t>43</t>
  </si>
  <si>
    <t>59245020</t>
  </si>
  <si>
    <t>dlažba skladebná betonová 200x100mm tl 80mm přírodní</t>
  </si>
  <si>
    <t>450369185</t>
  </si>
  <si>
    <t>305*1,02 'Přepočtené koeficientem množství</t>
  </si>
  <si>
    <t>44</t>
  </si>
  <si>
    <t>MAT01</t>
  </si>
  <si>
    <t>sypký sorbent vmíchaný do výplňového kameniva</t>
  </si>
  <si>
    <t>1319249302</t>
  </si>
  <si>
    <t>19 "parkovací stání</t>
  </si>
  <si>
    <t>45</t>
  </si>
  <si>
    <t>596412211</t>
  </si>
  <si>
    <t>Kladení dlažby z vegetačních tvárnic pozemních komunikací velikosti dlaždic do 0,09 m2 tl 100 mm pl do 300 m2</t>
  </si>
  <si>
    <t>1880739849</t>
  </si>
  <si>
    <t>46</t>
  </si>
  <si>
    <t>59246016</t>
  </si>
  <si>
    <t>dlažba plošná vegetační betonová 600x400mm tl 80mm přírodní</t>
  </si>
  <si>
    <t>1656040101</t>
  </si>
  <si>
    <t>139*1,03 'Přepočtené koeficientem množství</t>
  </si>
  <si>
    <t>47</t>
  </si>
  <si>
    <t>-534905094</t>
  </si>
  <si>
    <t>139*2,7 'Přepočtené koeficientem množství</t>
  </si>
  <si>
    <t>Ostatní konstrukce a práce, bourání</t>
  </si>
  <si>
    <t>48</t>
  </si>
  <si>
    <t>912112111</t>
  </si>
  <si>
    <t>Montáž sloupku zahrazovacího flexibilního</t>
  </si>
  <si>
    <t>2134690015</t>
  </si>
  <si>
    <t>49</t>
  </si>
  <si>
    <t>74910162</t>
  </si>
  <si>
    <t>sloupek parkovací flexibilní D 80mm V 750mm plastový</t>
  </si>
  <si>
    <t>-43701181</t>
  </si>
  <si>
    <t>50</t>
  </si>
  <si>
    <t>914111111</t>
  </si>
  <si>
    <t>Montáž svislé dopravní značky do velikosti 1 m2 objímkami na sloupek nebo konzolu</t>
  </si>
  <si>
    <t>-662747396</t>
  </si>
  <si>
    <t>51</t>
  </si>
  <si>
    <t>40445625</t>
  </si>
  <si>
    <t>informativní značky provozní IP8, IP9, IP11-IP13 500x700mm</t>
  </si>
  <si>
    <t>-1815937942</t>
  </si>
  <si>
    <t>52</t>
  </si>
  <si>
    <t>40445620</t>
  </si>
  <si>
    <t>zákazové, příkazové dopravní značky B1-B34, C1-15 700mm</t>
  </si>
  <si>
    <t>2131958858</t>
  </si>
  <si>
    <t>53</t>
  </si>
  <si>
    <t>914511111</t>
  </si>
  <si>
    <t>Montáž sloupku dopravních značek délky do 3,5 m s betonovým základem</t>
  </si>
  <si>
    <t>-2100035051</t>
  </si>
  <si>
    <t>54</t>
  </si>
  <si>
    <t>40445230</t>
  </si>
  <si>
    <t>sloupek pro dopravní značku Zn D 70mm v 3,5m</t>
  </si>
  <si>
    <t>-586886717</t>
  </si>
  <si>
    <t>2 "2x přesun stávající, 2x nová</t>
  </si>
  <si>
    <t>55</t>
  </si>
  <si>
    <t>40445254</t>
  </si>
  <si>
    <t>víčko plastové na sloupek D 70mm</t>
  </si>
  <si>
    <t>-750662931</t>
  </si>
  <si>
    <t>56</t>
  </si>
  <si>
    <t>915211111</t>
  </si>
  <si>
    <t>Vodorovné dopravní značení dělící čáry souvislé š 125 mm bílý plast</t>
  </si>
  <si>
    <t>466350807</t>
  </si>
  <si>
    <t>4,5*13+4,65*2 "park. stání</t>
  </si>
  <si>
    <t>57</t>
  </si>
  <si>
    <t>915211115</t>
  </si>
  <si>
    <t>Vodorovné dopravní značení dělící čáry souvislé š 125 mm žlutý plast</t>
  </si>
  <si>
    <t>881555058</t>
  </si>
  <si>
    <t>58</t>
  </si>
  <si>
    <t>915211115R1</t>
  </si>
  <si>
    <t>Vodorovné dopravní značení dělící čáry souvislé š 125 mm modrý plast</t>
  </si>
  <si>
    <t>1321303166</t>
  </si>
  <si>
    <t>59</t>
  </si>
  <si>
    <t>915231111</t>
  </si>
  <si>
    <t>Vodorovné dopravní značení přechody pro chodce, šipky, symboly bílý plast</t>
  </si>
  <si>
    <t>-326165160</t>
  </si>
  <si>
    <t>3,6 "značení V13</t>
  </si>
  <si>
    <t>60</t>
  </si>
  <si>
    <t>915311111</t>
  </si>
  <si>
    <t>Předformátované vodorovné dopravní značení dopravní značky do 1 m2</t>
  </si>
  <si>
    <t>-1250982160</t>
  </si>
  <si>
    <t>1 "stání bezbar.</t>
  </si>
  <si>
    <t>61</t>
  </si>
  <si>
    <t>915611111</t>
  </si>
  <si>
    <t>Předznačení vodorovného liniového značení</t>
  </si>
  <si>
    <t>828293250</t>
  </si>
  <si>
    <t>67,8+9,2+13</t>
  </si>
  <si>
    <t>62</t>
  </si>
  <si>
    <t>915621111</t>
  </si>
  <si>
    <t>Předznačení vodorovného plošného značení</t>
  </si>
  <si>
    <t>1516949100</t>
  </si>
  <si>
    <t>1+3,6</t>
  </si>
  <si>
    <t>63</t>
  </si>
  <si>
    <t>916131213</t>
  </si>
  <si>
    <t>Osazení silničního obrubníku betonového stojatého s boční opěrou do lože z betonu prostého</t>
  </si>
  <si>
    <t>1171186117</t>
  </si>
  <si>
    <t>45,5+33+27,3+10</t>
  </si>
  <si>
    <t>64</t>
  </si>
  <si>
    <t>59217023</t>
  </si>
  <si>
    <t>obrubník betonový chodníkový 1000x150x250mm</t>
  </si>
  <si>
    <t>-999607751</t>
  </si>
  <si>
    <t>115,8*1,02 'Přepočtené koeficientem množství</t>
  </si>
  <si>
    <t>65</t>
  </si>
  <si>
    <t>916231213</t>
  </si>
  <si>
    <t>Osazení chodníkového obrubníku betonového stojatého s boční opěrou do lože z betonu prostého</t>
  </si>
  <si>
    <t>554356086</t>
  </si>
  <si>
    <t>23,7+41+4,5+1,5 "pojížděné plochy</t>
  </si>
  <si>
    <t>22,3+25,2+25,6+27,5+12,9 "chodníky</t>
  </si>
  <si>
    <t>66</t>
  </si>
  <si>
    <t>59217016</t>
  </si>
  <si>
    <t>obrubník betonový chodníkový 1000x80x250mm</t>
  </si>
  <si>
    <t>-1526657356</t>
  </si>
  <si>
    <t>70,7*1,02 'Přepočtené koeficientem množství</t>
  </si>
  <si>
    <t>67</t>
  </si>
  <si>
    <t>59217002</t>
  </si>
  <si>
    <t>obrubník zahradní betonový šedý 1000x50x200mm</t>
  </si>
  <si>
    <t>1242050045</t>
  </si>
  <si>
    <t>113,5*1,02 'Přepočtené koeficientem množství</t>
  </si>
  <si>
    <t>68</t>
  </si>
  <si>
    <t>916241213</t>
  </si>
  <si>
    <t>Osazení obrubníku kamenného stojatého s boční opěrou do lože z betonu prostého</t>
  </si>
  <si>
    <t>-1311415237</t>
  </si>
  <si>
    <t>10,1+3,8+3,7</t>
  </si>
  <si>
    <t>69</t>
  </si>
  <si>
    <t>5838043R01</t>
  </si>
  <si>
    <t>obrubník kamenný žulový obloukový R 3-5m 100x250mm</t>
  </si>
  <si>
    <t>-2094846604</t>
  </si>
  <si>
    <t>17,6*1,02 'Přepočtené koeficientem množství</t>
  </si>
  <si>
    <t>70</t>
  </si>
  <si>
    <t>919726122</t>
  </si>
  <si>
    <t>Geotextilie pro ochranu, separaci a filtraci netkaná měrná hm přes 200 do 300 g/m2</t>
  </si>
  <si>
    <t>-1418501341</t>
  </si>
  <si>
    <t>71</t>
  </si>
  <si>
    <t>919735111</t>
  </si>
  <si>
    <t>Řezání stávajícího živičného krytu hl do 50 mm</t>
  </si>
  <si>
    <t>112549336</t>
  </si>
  <si>
    <t>72</t>
  </si>
  <si>
    <t>966006132</t>
  </si>
  <si>
    <t>Odstranění značek dopravních nebo orientačních se sloupky s betonovými patkami</t>
  </si>
  <si>
    <t>196783579</t>
  </si>
  <si>
    <t>997</t>
  </si>
  <si>
    <t>Přesun sutě</t>
  </si>
  <si>
    <t>73</t>
  </si>
  <si>
    <t>997221151</t>
  </si>
  <si>
    <t>Vodorovná doprava suti z kusových materiálů stavebním kolečkem do 50 m</t>
  </si>
  <si>
    <t>-2015023360</t>
  </si>
  <si>
    <t>74</t>
  </si>
  <si>
    <t>997221561</t>
  </si>
  <si>
    <t>Vodorovná doprava suti z kusových materiálů do 1 km</t>
  </si>
  <si>
    <t>-353056235</t>
  </si>
  <si>
    <t>75</t>
  </si>
  <si>
    <t>997221569</t>
  </si>
  <si>
    <t>Příplatek ZKD 1 km u vodorovné dopravy suti z kusových materiálů</t>
  </si>
  <si>
    <t>-505382539</t>
  </si>
  <si>
    <t>99,429*14 'Přepočtené koeficientem množství</t>
  </si>
  <si>
    <t>76</t>
  </si>
  <si>
    <t>997221611</t>
  </si>
  <si>
    <t>Nakládání suti na dopravní prostředky pro vodorovnou dopravu</t>
  </si>
  <si>
    <t>1958353896</t>
  </si>
  <si>
    <t>77</t>
  </si>
  <si>
    <t>997221861</t>
  </si>
  <si>
    <t>Poplatek za uložení na recyklační skládce (skládkovné) stavebního odpadu z prostého betonu pod kódem 17 01 01</t>
  </si>
  <si>
    <t>712919000</t>
  </si>
  <si>
    <t>1,913+2,655+0,164</t>
  </si>
  <si>
    <t>78</t>
  </si>
  <si>
    <t>997221873</t>
  </si>
  <si>
    <t>Poplatek za uložení na recyklační skládce (skládkovné) stavebního odpadu zeminy a kamení zatříděného do Katalogu odpadů pod kódem 17 05 04</t>
  </si>
  <si>
    <t>1055311088</t>
  </si>
  <si>
    <t>79</t>
  </si>
  <si>
    <t>997221875</t>
  </si>
  <si>
    <t>Poplatek za uložení na recyklační skládce (skládkovné) stavebního odpadu asfaltového bez obsahu dehtu zatříděného do Katalogu odpadů pod kódem 17 03 02</t>
  </si>
  <si>
    <t>1236191820</t>
  </si>
  <si>
    <t>998</t>
  </si>
  <si>
    <t>Přesun hmot</t>
  </si>
  <si>
    <t>80</t>
  </si>
  <si>
    <t>998223011</t>
  </si>
  <si>
    <t>Přesun hmot pro pozemní komunikace s krytem dlážděným</t>
  </si>
  <si>
    <t>-342205799</t>
  </si>
  <si>
    <t>VRN</t>
  </si>
  <si>
    <t>Vedlejší rozpočtové náklady</t>
  </si>
  <si>
    <t>82</t>
  </si>
  <si>
    <t>013254000</t>
  </si>
  <si>
    <t>Dokumentace skutečného provedení stavby</t>
  </si>
  <si>
    <t>%</t>
  </si>
  <si>
    <t>1024</t>
  </si>
  <si>
    <t>1475557200</t>
  </si>
  <si>
    <t>83</t>
  </si>
  <si>
    <t>030001000</t>
  </si>
  <si>
    <t>Zařízení staveniště</t>
  </si>
  <si>
    <t>7294048</t>
  </si>
  <si>
    <t>84</t>
  </si>
  <si>
    <t>045002000</t>
  </si>
  <si>
    <t>Kompletační a koordinační činnost</t>
  </si>
  <si>
    <t>-571728223</t>
  </si>
  <si>
    <t>85</t>
  </si>
  <si>
    <t>065002000</t>
  </si>
  <si>
    <t>Mimostaveništní doprava materiálů, výrobků a strojů</t>
  </si>
  <si>
    <t>-1929933018</t>
  </si>
  <si>
    <t>VP</t>
  </si>
  <si>
    <t xml:space="preserve">  Vícepráce</t>
  </si>
  <si>
    <t>PN</t>
  </si>
  <si>
    <t>Soupis:</t>
  </si>
  <si>
    <t>SO-01 P - Plynovodní potrubí</t>
  </si>
  <si>
    <t xml:space="preserve">    8 - Vedení trubní dálková a přípojná</t>
  </si>
  <si>
    <t>PSV - Práce a dodávky PSV</t>
  </si>
  <si>
    <t xml:space="preserve">    711 - Izolace proti vodě, vlhkosti a plynům</t>
  </si>
  <si>
    <t xml:space="preserve">    783 - Dokončovací práce - nátěry</t>
  </si>
  <si>
    <t xml:space="preserve">    789 - Povrchové úpravy ocelových konstrukcí a technologických zařízení</t>
  </si>
  <si>
    <t>M - Práce a dodávky M</t>
  </si>
  <si>
    <t xml:space="preserve">    23-M - Montáže potrubí</t>
  </si>
  <si>
    <t xml:space="preserve">    58-M - Revize vyhrazených technických zařízení</t>
  </si>
  <si>
    <t>132212221</t>
  </si>
  <si>
    <t>Hloubení zapažených rýh šířky do 2000 mm v soudržných horninách třídy těžitelnosti I skupiny 3 ručně</t>
  </si>
  <si>
    <t>1703976788</t>
  </si>
  <si>
    <t>6,5*1,8*1,4 "výkop pro dosažení potrubí</t>
  </si>
  <si>
    <t>151102101</t>
  </si>
  <si>
    <t>Zřízení příložného pažení a rozepření stěn rýh do 20 m2 hl do 2 m při překopech inženýrských sítí</t>
  </si>
  <si>
    <t>1282965606</t>
  </si>
  <si>
    <t>6,5*1,5*2 "výkop pro dosažení potrubí</t>
  </si>
  <si>
    <t>151102111</t>
  </si>
  <si>
    <t>Odstranění příložného pažení a rozepření stěn rýh do 20 m2 hl do 2 m při překopech inženýrských sítí</t>
  </si>
  <si>
    <t>1243619728</t>
  </si>
  <si>
    <t>-1137291898</t>
  </si>
  <si>
    <t>751512956</t>
  </si>
  <si>
    <t>5,2 "přebytek místo obsypu</t>
  </si>
  <si>
    <t>-531813206</t>
  </si>
  <si>
    <t>5,2*1,8 'Přepočtené koeficientem množství</t>
  </si>
  <si>
    <t>-963161675</t>
  </si>
  <si>
    <t>174111101</t>
  </si>
  <si>
    <t>Zásyp jam, šachet rýh nebo kolem objektů sypaninou se zhutněním ručně</t>
  </si>
  <si>
    <t>1967678570</t>
  </si>
  <si>
    <t>16,38-5,2</t>
  </si>
  <si>
    <t>175111101</t>
  </si>
  <si>
    <t>Obsypání potrubí ručně sypaninou bez prohození, uloženou do 3 m</t>
  </si>
  <si>
    <t>1117509835</t>
  </si>
  <si>
    <t>0,8*1,0*6,5</t>
  </si>
  <si>
    <t>58337310</t>
  </si>
  <si>
    <t>štěrkopísek frakce 0/4</t>
  </si>
  <si>
    <t>1793866348</t>
  </si>
  <si>
    <t>5,2*2 'Přepočtené koeficientem množství</t>
  </si>
  <si>
    <t>Vedení trubní dálková a přípojná</t>
  </si>
  <si>
    <t>899722114</t>
  </si>
  <si>
    <t>Krytí potrubí z plastů výstražnou fólií z PVC přes 34 do 40 cm</t>
  </si>
  <si>
    <t>1397278517</t>
  </si>
  <si>
    <t>6,5*2</t>
  </si>
  <si>
    <t>1235895403</t>
  </si>
  <si>
    <t>PSV</t>
  </si>
  <si>
    <t>Práce a dodávky PSV</t>
  </si>
  <si>
    <t>711</t>
  </si>
  <si>
    <t>Izolace proti vodě, vlhkosti a plynům</t>
  </si>
  <si>
    <t>711511101</t>
  </si>
  <si>
    <t>Provedení hydroizolace potrubí za studena penetračním nátěrem</t>
  </si>
  <si>
    <t>131537093</t>
  </si>
  <si>
    <t>pi*0,5*6 "ochrana VTL v délce 6 m</t>
  </si>
  <si>
    <t>RMAT0002</t>
  </si>
  <si>
    <t>lak penetrační asfaltový pro opláštění asfalto-kaučukovými páskami</t>
  </si>
  <si>
    <t>-957642272</t>
  </si>
  <si>
    <t>P</t>
  </si>
  <si>
    <t>Poznámka k položce:_x000D_
ref. výrobek Serviwrap Primer AB</t>
  </si>
  <si>
    <t>9,425*0,34 'Přepočtené koeficientem množství</t>
  </si>
  <si>
    <t>998711311</t>
  </si>
  <si>
    <t>Přesun hmot procentní pro izolace proti vodě, vlhkosti a plynům ruční v objektech v do 6 m</t>
  </si>
  <si>
    <t>1941774970</t>
  </si>
  <si>
    <t>998711319</t>
  </si>
  <si>
    <t>Příplatek k ručnímu přesunu hmot procentnímu pro izolace proti vodě, vlhkosti a plynům za zvětšený přesun ZKD 50 m</t>
  </si>
  <si>
    <t>-243301332</t>
  </si>
  <si>
    <t>783</t>
  </si>
  <si>
    <t>Dokončovací práce - nátěry</t>
  </si>
  <si>
    <t>78360688R5</t>
  </si>
  <si>
    <t>Odstranění asfaltového nátěru z potrubí DN 500 mm</t>
  </si>
  <si>
    <t>-221181975</t>
  </si>
  <si>
    <t>789</t>
  </si>
  <si>
    <t>Povrchové úpravy ocelových konstrukcí a technologických zařízení</t>
  </si>
  <si>
    <t>789211112</t>
  </si>
  <si>
    <t>Provedení otryskání zařízení nečlenitých stupeň zarezavění A stupeň přípravy Sa 2 1/2</t>
  </si>
  <si>
    <t>-778418868</t>
  </si>
  <si>
    <t>42118100</t>
  </si>
  <si>
    <t>materiál tryskací z křemičitanu hlinitého</t>
  </si>
  <si>
    <t>652980052</t>
  </si>
  <si>
    <t>9,425*0,014 'Přepočtené koeficientem množství</t>
  </si>
  <si>
    <t>Práce a dodávky M</t>
  </si>
  <si>
    <t>23-M</t>
  </si>
  <si>
    <t>Montáže potrubí</t>
  </si>
  <si>
    <t>230210013</t>
  </si>
  <si>
    <t>Oprava opláštění ruční ovinem páskou za studena 2vrstvy</t>
  </si>
  <si>
    <t>-1097608665</t>
  </si>
  <si>
    <t>RMAT0001</t>
  </si>
  <si>
    <t>samolepící páska š. 100 mm aplikovaná za studena, PVC nosná folie s adhezní asfalto-kaučukovou vrstvou pro protikorozní ochranu, překrytí 55%</t>
  </si>
  <si>
    <t>128</t>
  </si>
  <si>
    <t>-490401405</t>
  </si>
  <si>
    <t>Poznámka k položce:_x000D_
ref. výrobek páska Serviwrap 100mm/15m</t>
  </si>
  <si>
    <t>9,425*19 'Přepočtené koeficientem množství</t>
  </si>
  <si>
    <t>1152264366</t>
  </si>
  <si>
    <t>RMAT0003</t>
  </si>
  <si>
    <t>maltová páska pro zajištění ochrany potrubí proti mechanickému poškození, pásek š. 18 cm</t>
  </si>
  <si>
    <t>1848868989</t>
  </si>
  <si>
    <t>Poznámka k položce:_x000D_
ref. výrobek Ergelit-band 18 cm, ve dvou vrstvách (celková vrstva 6 mm)</t>
  </si>
  <si>
    <t>9,425*13 'Přepočtené koeficientem množství</t>
  </si>
  <si>
    <t>23M001</t>
  </si>
  <si>
    <t>Kontrola izolace potrubí dle požadavků PPD</t>
  </si>
  <si>
    <t>490810973</t>
  </si>
  <si>
    <t>58-M</t>
  </si>
  <si>
    <t>Revize vyhrazených technických zařízení</t>
  </si>
  <si>
    <t>58050641R9</t>
  </si>
  <si>
    <t>RTG kontrola a diagnostika svarových spojů potrubí</t>
  </si>
  <si>
    <t>-1805968947</t>
  </si>
  <si>
    <t>-1808112835</t>
  </si>
  <si>
    <t>-1389469298</t>
  </si>
  <si>
    <t>SO-01 ELE - Elektromontáže VO</t>
  </si>
  <si>
    <t>D1 - Elektroinstalační materiál  a montážní práce</t>
  </si>
  <si>
    <t>D2 - Kabely</t>
  </si>
  <si>
    <t xml:space="preserve">D3 - Svítidla </t>
  </si>
  <si>
    <t>D4 - Revize</t>
  </si>
  <si>
    <t>D5 - VRN</t>
  </si>
  <si>
    <t>D1</t>
  </si>
  <si>
    <t>Elektroinstalační materiál  a montážní práce</t>
  </si>
  <si>
    <t>1.1</t>
  </si>
  <si>
    <t>Vodič FeZn d=10mm</t>
  </si>
  <si>
    <t>1.2</t>
  </si>
  <si>
    <t>Tuhá dvouplášťová korugovaná chránička  Tr DN110 /KOPODUR/ + popis VO</t>
  </si>
  <si>
    <t>1.3</t>
  </si>
  <si>
    <t>Krycí fólie, dodávka a montáž</t>
  </si>
  <si>
    <t>1.4</t>
  </si>
  <si>
    <t>Podružný instalační materiál</t>
  </si>
  <si>
    <t>1.5</t>
  </si>
  <si>
    <t>Svorky pro vedení FeZn (SS, SR a další)</t>
  </si>
  <si>
    <t>ks</t>
  </si>
  <si>
    <t>1.6</t>
  </si>
  <si>
    <t>Zajištění, koordinace při vytýčení stáv. podzem. vedení</t>
  </si>
  <si>
    <t>1.7</t>
  </si>
  <si>
    <t>Ingeneering</t>
  </si>
  <si>
    <t>1.8</t>
  </si>
  <si>
    <t>Hloubení nezapažených jam, pro stožár  6 m na rovině hornina třídy 2, ručně nebo lehkou mechanisací</t>
  </si>
  <si>
    <t>1.9</t>
  </si>
  <si>
    <t>Betonový základ pro sloup VO</t>
  </si>
  <si>
    <t>1.10</t>
  </si>
  <si>
    <t>Hloubení nezapažených rýh šířky 35 cm hloubky 80 cm hornina třídy 2, ručně nebo lehkou mechanisací</t>
  </si>
  <si>
    <t>1.11</t>
  </si>
  <si>
    <t>Tvárnicová betonová chránička pro uložení kabelu v místě křížení s VTL plynovodem dle ČSN 73 6005+TPG 702 04</t>
  </si>
  <si>
    <t>-507157982</t>
  </si>
  <si>
    <t>1.12</t>
  </si>
  <si>
    <t>Obetonování chrániček ve zpevněném povrchu (B110) pro pokládku kabelů dle ČSN 73 6005</t>
  </si>
  <si>
    <t>1.13</t>
  </si>
  <si>
    <t>Pískové lože  zrnitost 0-8mm pro pokládku kabelů dle ČSN 73 6005, volný terén/chodník</t>
  </si>
  <si>
    <t>1.14</t>
  </si>
  <si>
    <t>Uložení kabeláže ve volném terénu dle ČSN 73 6005, včetně podruž. Materiálu - oprava povrchu je dodávkou stavby</t>
  </si>
  <si>
    <t>1.15</t>
  </si>
  <si>
    <t>Vodorovné přemístění výkopku z jakýchkoliv hornin na vzdálenost do 1000 m</t>
  </si>
  <si>
    <t>1.16</t>
  </si>
  <si>
    <t>Zásyp rýh šířky 35 cm hloubky 80 cm hornina třídy 2, ručně nebo lehká mechnaisace</t>
  </si>
  <si>
    <t>1.17</t>
  </si>
  <si>
    <t>Hutnění zásypu, dle. ČSN - po vrstvách</t>
  </si>
  <si>
    <t>1.18</t>
  </si>
  <si>
    <t>Provizorní úprava terénu se zhutněním hornina třídy 2</t>
  </si>
  <si>
    <t>1.19</t>
  </si>
  <si>
    <t>K 6-133/89/60 ŽZ , cena vč. dopravy a osazení</t>
  </si>
  <si>
    <t>1.20</t>
  </si>
  <si>
    <t>Stožárová výzbroj pro 1 svítidlo, svorkovnice (dle typu napojení svítidla), pojistka 10A/230V</t>
  </si>
  <si>
    <t>1.21</t>
  </si>
  <si>
    <t>Stožárová výzbroj pro 1 svítidlo stávající pro odbočení trasy, svorkovnice</t>
  </si>
  <si>
    <t>1.22</t>
  </si>
  <si>
    <t>Montáž elektrovýzbroj stožáru</t>
  </si>
  <si>
    <t>1.23</t>
  </si>
  <si>
    <t>Zajištění vypnutého stavu NN, VO vč. Koordinace se správcem lokality</t>
  </si>
  <si>
    <t>1.24</t>
  </si>
  <si>
    <t>Odpojení stáv. stožáru VO (č. 806220) , napojení odbočky pro nový sloup VO</t>
  </si>
  <si>
    <t>1.25</t>
  </si>
  <si>
    <t>Zapojení stáv. stožáru VO (č. 806220)</t>
  </si>
  <si>
    <t>1.26</t>
  </si>
  <si>
    <t>Zapojení nových stožárů VO (AYKY + FeZn)</t>
  </si>
  <si>
    <t>1.27</t>
  </si>
  <si>
    <t>Závěrečné měření a nastavení prvků</t>
  </si>
  <si>
    <t>1.28</t>
  </si>
  <si>
    <t>PD skutečného provedení</t>
  </si>
  <si>
    <t>1.29</t>
  </si>
  <si>
    <t>Geodetické zaměření kabelového vedení</t>
  </si>
  <si>
    <t>1.30</t>
  </si>
  <si>
    <t>Doprava, přesun materiálů a odpadů</t>
  </si>
  <si>
    <t>1.31</t>
  </si>
  <si>
    <t>Pronájem plošiny s ramenem min.7m vč. Dopravy a manipulace</t>
  </si>
  <si>
    <t>h</t>
  </si>
  <si>
    <t>1.32</t>
  </si>
  <si>
    <t>Likvidace odpadů</t>
  </si>
  <si>
    <t>1.33</t>
  </si>
  <si>
    <t>Likvidace nebezpečných odpadů</t>
  </si>
  <si>
    <t>1.34</t>
  </si>
  <si>
    <t>Drobný nespecifikovaný materiál</t>
  </si>
  <si>
    <t>D2</t>
  </si>
  <si>
    <t>Kabely</t>
  </si>
  <si>
    <t>2.1</t>
  </si>
  <si>
    <t>Kabel 1-AYKY  4 x 25mm2 (uložení do výkopu)</t>
  </si>
  <si>
    <t>D3</t>
  </si>
  <si>
    <t xml:space="preserve">Svítidla </t>
  </si>
  <si>
    <t>3.1</t>
  </si>
  <si>
    <t>Uliční svítidlo AMPERA EVO 1 5302 10led 2000mA ww 730 8W</t>
  </si>
  <si>
    <t>3.2</t>
  </si>
  <si>
    <t>AMPERA EVO 1 5393 20led 350mA ww 730 23W</t>
  </si>
  <si>
    <t>D4</t>
  </si>
  <si>
    <t>Revize</t>
  </si>
  <si>
    <t>4.1</t>
  </si>
  <si>
    <t>El. revize</t>
  </si>
  <si>
    <t>D5</t>
  </si>
  <si>
    <t>5.1</t>
  </si>
  <si>
    <t>Vedlejší rozpočtové náklady a režie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</si>
</sst>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67" fontId="0" fillId="3" borderId="22" xfId="0" applyNumberFormat="1" applyFill="1" applyBorder="1" applyAlignment="1" applyProtection="1">
      <alignment vertical="center"/>
      <protection locked="0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6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18"/>
      <c r="BE5" s="203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7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18"/>
      <c r="BE6" s="204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4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193">
        <v>45940</v>
      </c>
      <c r="AR8" s="18"/>
      <c r="BE8" s="204"/>
      <c r="BS8" s="15" t="s">
        <v>6</v>
      </c>
    </row>
    <row r="9" spans="1:74" ht="14.45" customHeight="1">
      <c r="B9" s="18"/>
      <c r="AR9" s="18"/>
      <c r="BE9" s="204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204"/>
      <c r="BS10" s="15" t="s">
        <v>6</v>
      </c>
    </row>
    <row r="11" spans="1:74" ht="18.399999999999999" customHeight="1">
      <c r="B11" s="18"/>
      <c r="E11" s="23" t="s">
        <v>21</v>
      </c>
      <c r="AK11" s="25" t="s">
        <v>25</v>
      </c>
      <c r="AN11" s="23" t="s">
        <v>1</v>
      </c>
      <c r="AR11" s="18"/>
      <c r="BE11" s="204"/>
      <c r="BS11" s="15" t="s">
        <v>6</v>
      </c>
    </row>
    <row r="12" spans="1:74" ht="6.95" customHeight="1">
      <c r="B12" s="18"/>
      <c r="AR12" s="18"/>
      <c r="BE12" s="204"/>
      <c r="BS12" s="15" t="s">
        <v>6</v>
      </c>
    </row>
    <row r="13" spans="1:74" ht="12" customHeight="1">
      <c r="B13" s="18"/>
      <c r="D13" s="25" t="s">
        <v>26</v>
      </c>
      <c r="AK13" s="25" t="s">
        <v>24</v>
      </c>
      <c r="AN13" s="27" t="s">
        <v>27</v>
      </c>
      <c r="AR13" s="18"/>
      <c r="BE13" s="204"/>
      <c r="BS13" s="15" t="s">
        <v>6</v>
      </c>
    </row>
    <row r="14" spans="1:74" ht="12.75">
      <c r="B14" s="18"/>
      <c r="E14" s="208" t="s">
        <v>27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5" t="s">
        <v>25</v>
      </c>
      <c r="AN14" s="27" t="s">
        <v>27</v>
      </c>
      <c r="AR14" s="18"/>
      <c r="BE14" s="204"/>
      <c r="BS14" s="15" t="s">
        <v>6</v>
      </c>
    </row>
    <row r="15" spans="1:74" ht="6.95" customHeight="1">
      <c r="B15" s="18"/>
      <c r="AR15" s="18"/>
      <c r="BE15" s="204"/>
      <c r="BS15" s="15" t="s">
        <v>3</v>
      </c>
    </row>
    <row r="16" spans="1:74" ht="12" customHeight="1">
      <c r="B16" s="18"/>
      <c r="D16" s="25" t="s">
        <v>28</v>
      </c>
      <c r="AK16" s="25" t="s">
        <v>24</v>
      </c>
      <c r="AN16" s="23" t="s">
        <v>29</v>
      </c>
      <c r="AR16" s="18"/>
      <c r="BE16" s="204"/>
      <c r="BS16" s="15" t="s">
        <v>3</v>
      </c>
    </row>
    <row r="17" spans="2:71" ht="18.399999999999999" customHeight="1">
      <c r="B17" s="18"/>
      <c r="E17" s="23" t="s">
        <v>30</v>
      </c>
      <c r="AK17" s="25" t="s">
        <v>25</v>
      </c>
      <c r="AN17" s="23" t="s">
        <v>31</v>
      </c>
      <c r="AR17" s="18"/>
      <c r="BE17" s="204"/>
      <c r="BS17" s="15" t="s">
        <v>32</v>
      </c>
    </row>
    <row r="18" spans="2:71" ht="6.95" customHeight="1">
      <c r="B18" s="18"/>
      <c r="AR18" s="18"/>
      <c r="BE18" s="204"/>
      <c r="BS18" s="15" t="s">
        <v>6</v>
      </c>
    </row>
    <row r="19" spans="2:71" ht="12" customHeight="1">
      <c r="B19" s="18"/>
      <c r="D19" s="25" t="s">
        <v>33</v>
      </c>
      <c r="AK19" s="25" t="s">
        <v>24</v>
      </c>
      <c r="AN19" s="23" t="s">
        <v>1</v>
      </c>
      <c r="AR19" s="18"/>
      <c r="BE19" s="204"/>
      <c r="BS19" s="15" t="s">
        <v>6</v>
      </c>
    </row>
    <row r="20" spans="2:71" ht="18.399999999999999" customHeight="1">
      <c r="B20" s="18"/>
      <c r="E20" s="23" t="s">
        <v>21</v>
      </c>
      <c r="AK20" s="25" t="s">
        <v>25</v>
      </c>
      <c r="AN20" s="23" t="s">
        <v>1</v>
      </c>
      <c r="AR20" s="18"/>
      <c r="BE20" s="204"/>
      <c r="BS20" s="15" t="s">
        <v>32</v>
      </c>
    </row>
    <row r="21" spans="2:71" ht="6.95" customHeight="1">
      <c r="B21" s="18"/>
      <c r="AR21" s="18"/>
      <c r="BE21" s="204"/>
    </row>
    <row r="22" spans="2:71" ht="12" customHeight="1">
      <c r="B22" s="18"/>
      <c r="D22" s="25" t="s">
        <v>34</v>
      </c>
      <c r="AR22" s="18"/>
      <c r="BE22" s="204"/>
    </row>
    <row r="23" spans="2:71" ht="107.25" customHeight="1">
      <c r="B23" s="18"/>
      <c r="E23" s="210" t="s">
        <v>35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8"/>
      <c r="BE23" s="204"/>
    </row>
    <row r="24" spans="2:71" ht="6.95" customHeight="1">
      <c r="B24" s="18"/>
      <c r="AR24" s="18"/>
      <c r="BE24" s="204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4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R26" s="30"/>
      <c r="BE26" s="204"/>
    </row>
    <row r="27" spans="2:71" s="1" customFormat="1" ht="6.95" customHeight="1">
      <c r="B27" s="30"/>
      <c r="AR27" s="30"/>
      <c r="BE27" s="204"/>
    </row>
    <row r="28" spans="2:71" s="1" customFormat="1" ht="12.75">
      <c r="B28" s="30"/>
      <c r="L28" s="213" t="s">
        <v>37</v>
      </c>
      <c r="M28" s="213"/>
      <c r="N28" s="213"/>
      <c r="O28" s="213"/>
      <c r="P28" s="213"/>
      <c r="W28" s="213" t="s">
        <v>38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39</v>
      </c>
      <c r="AL28" s="213"/>
      <c r="AM28" s="213"/>
      <c r="AN28" s="213"/>
      <c r="AO28" s="213"/>
      <c r="AR28" s="30"/>
      <c r="BE28" s="204"/>
    </row>
    <row r="29" spans="2:71" s="2" customFormat="1" ht="14.45" customHeight="1">
      <c r="B29" s="34"/>
      <c r="D29" s="25" t="s">
        <v>40</v>
      </c>
      <c r="F29" s="25" t="s">
        <v>41</v>
      </c>
      <c r="L29" s="196">
        <v>0.21</v>
      </c>
      <c r="M29" s="197"/>
      <c r="N29" s="197"/>
      <c r="O29" s="197"/>
      <c r="P29" s="197"/>
      <c r="W29" s="198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8">
        <f>ROUND(AV94, 2)</f>
        <v>0</v>
      </c>
      <c r="AL29" s="197"/>
      <c r="AM29" s="197"/>
      <c r="AN29" s="197"/>
      <c r="AO29" s="197"/>
      <c r="AR29" s="34"/>
      <c r="BE29" s="205"/>
    </row>
    <row r="30" spans="2:71" s="2" customFormat="1" ht="14.45" customHeight="1">
      <c r="B30" s="34"/>
      <c r="F30" s="25" t="s">
        <v>42</v>
      </c>
      <c r="L30" s="196">
        <v>0.12</v>
      </c>
      <c r="M30" s="197"/>
      <c r="N30" s="197"/>
      <c r="O30" s="197"/>
      <c r="P30" s="197"/>
      <c r="W30" s="198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8">
        <f>ROUND(AW94, 2)</f>
        <v>0</v>
      </c>
      <c r="AL30" s="197"/>
      <c r="AM30" s="197"/>
      <c r="AN30" s="197"/>
      <c r="AO30" s="197"/>
      <c r="AR30" s="34"/>
      <c r="BE30" s="205"/>
    </row>
    <row r="31" spans="2:71" s="2" customFormat="1" ht="14.45" hidden="1" customHeight="1">
      <c r="B31" s="34"/>
      <c r="F31" s="25" t="s">
        <v>43</v>
      </c>
      <c r="L31" s="196">
        <v>0.21</v>
      </c>
      <c r="M31" s="197"/>
      <c r="N31" s="197"/>
      <c r="O31" s="197"/>
      <c r="P31" s="197"/>
      <c r="W31" s="198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8">
        <v>0</v>
      </c>
      <c r="AL31" s="197"/>
      <c r="AM31" s="197"/>
      <c r="AN31" s="197"/>
      <c r="AO31" s="197"/>
      <c r="AR31" s="34"/>
      <c r="BE31" s="205"/>
    </row>
    <row r="32" spans="2:71" s="2" customFormat="1" ht="14.45" hidden="1" customHeight="1">
      <c r="B32" s="34"/>
      <c r="F32" s="25" t="s">
        <v>44</v>
      </c>
      <c r="L32" s="196">
        <v>0.12</v>
      </c>
      <c r="M32" s="197"/>
      <c r="N32" s="197"/>
      <c r="O32" s="197"/>
      <c r="P32" s="197"/>
      <c r="W32" s="198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8">
        <v>0</v>
      </c>
      <c r="AL32" s="197"/>
      <c r="AM32" s="197"/>
      <c r="AN32" s="197"/>
      <c r="AO32" s="197"/>
      <c r="AR32" s="34"/>
      <c r="BE32" s="205"/>
    </row>
    <row r="33" spans="2:57" s="2" customFormat="1" ht="14.45" hidden="1" customHeight="1">
      <c r="B33" s="34"/>
      <c r="F33" s="25" t="s">
        <v>45</v>
      </c>
      <c r="L33" s="196">
        <v>0</v>
      </c>
      <c r="M33" s="197"/>
      <c r="N33" s="197"/>
      <c r="O33" s="197"/>
      <c r="P33" s="197"/>
      <c r="W33" s="198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8">
        <v>0</v>
      </c>
      <c r="AL33" s="197"/>
      <c r="AM33" s="197"/>
      <c r="AN33" s="197"/>
      <c r="AO33" s="197"/>
      <c r="AR33" s="34"/>
      <c r="BE33" s="205"/>
    </row>
    <row r="34" spans="2:57" s="1" customFormat="1" ht="6.95" customHeight="1">
      <c r="B34" s="30"/>
      <c r="AR34" s="30"/>
      <c r="BE34" s="204"/>
    </row>
    <row r="35" spans="2:57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02" t="s">
        <v>48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199">
        <f>SUM(AK26:AK33)</f>
        <v>0</v>
      </c>
      <c r="AL35" s="200"/>
      <c r="AM35" s="200"/>
      <c r="AN35" s="200"/>
      <c r="AO35" s="201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55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21-019</v>
      </c>
      <c r="AR84" s="46"/>
    </row>
    <row r="85" spans="1:91" s="4" customFormat="1" ht="36.950000000000003" customHeight="1">
      <c r="B85" s="47"/>
      <c r="C85" s="48" t="s">
        <v>16</v>
      </c>
      <c r="L85" s="228" t="str">
        <f>K6</f>
        <v>Revitalizace veřejné plochy v ul. Havlínova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230">
        <f>IF(AN8= "","",AN8)</f>
        <v>45940</v>
      </c>
      <c r="AN87" s="230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 xml:space="preserve"> </v>
      </c>
      <c r="AI89" s="25" t="s">
        <v>28</v>
      </c>
      <c r="AM89" s="235" t="str">
        <f>IF(E17="","",E17)</f>
        <v>ABCD studio s.r.o.</v>
      </c>
      <c r="AN89" s="236"/>
      <c r="AO89" s="236"/>
      <c r="AP89" s="236"/>
      <c r="AR89" s="30"/>
      <c r="AS89" s="231" t="s">
        <v>56</v>
      </c>
      <c r="AT89" s="23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26</v>
      </c>
      <c r="L90" s="3" t="str">
        <f>IF(E14= "Vyplň údaj","",E14)</f>
        <v/>
      </c>
      <c r="AI90" s="25" t="s">
        <v>33</v>
      </c>
      <c r="AM90" s="235" t="str">
        <f>IF(E20="","",E20)</f>
        <v xml:space="preserve"> </v>
      </c>
      <c r="AN90" s="236"/>
      <c r="AO90" s="236"/>
      <c r="AP90" s="236"/>
      <c r="AR90" s="30"/>
      <c r="AS90" s="233"/>
      <c r="AT90" s="234"/>
      <c r="BD90" s="54"/>
    </row>
    <row r="91" spans="1:91" s="1" customFormat="1" ht="10.9" customHeight="1">
      <c r="B91" s="30"/>
      <c r="AR91" s="30"/>
      <c r="AS91" s="233"/>
      <c r="AT91" s="234"/>
      <c r="BD91" s="54"/>
    </row>
    <row r="92" spans="1:91" s="1" customFormat="1" ht="29.25" customHeight="1">
      <c r="B92" s="30"/>
      <c r="C92" s="219" t="s">
        <v>57</v>
      </c>
      <c r="D92" s="220"/>
      <c r="E92" s="220"/>
      <c r="F92" s="220"/>
      <c r="G92" s="220"/>
      <c r="H92" s="55"/>
      <c r="I92" s="222" t="s">
        <v>58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1" t="s">
        <v>59</v>
      </c>
      <c r="AH92" s="220"/>
      <c r="AI92" s="220"/>
      <c r="AJ92" s="220"/>
      <c r="AK92" s="220"/>
      <c r="AL92" s="220"/>
      <c r="AM92" s="220"/>
      <c r="AN92" s="222" t="s">
        <v>60</v>
      </c>
      <c r="AO92" s="220"/>
      <c r="AP92" s="223"/>
      <c r="AQ92" s="56" t="s">
        <v>61</v>
      </c>
      <c r="AR92" s="30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7">
        <f>ROUND(AG95,2)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B95" s="72"/>
      <c r="C95" s="73"/>
      <c r="D95" s="227" t="s">
        <v>80</v>
      </c>
      <c r="E95" s="227"/>
      <c r="F95" s="227"/>
      <c r="G95" s="227"/>
      <c r="H95" s="227"/>
      <c r="I95" s="74"/>
      <c r="J95" s="227" t="s">
        <v>81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4">
        <f>ROUND(SUM(AG96:AG98),2)</f>
        <v>0</v>
      </c>
      <c r="AH95" s="225"/>
      <c r="AI95" s="225"/>
      <c r="AJ95" s="225"/>
      <c r="AK95" s="225"/>
      <c r="AL95" s="225"/>
      <c r="AM95" s="225"/>
      <c r="AN95" s="226">
        <f>SUM(AG95,AT95)</f>
        <v>0</v>
      </c>
      <c r="AO95" s="225"/>
      <c r="AP95" s="225"/>
      <c r="AQ95" s="75" t="s">
        <v>82</v>
      </c>
      <c r="AR95" s="72"/>
      <c r="AS95" s="76">
        <f>ROUND(SUM(AS96:AS98),2)</f>
        <v>0</v>
      </c>
      <c r="AT95" s="77">
        <f>ROUND(SUM(AV95:AW95),2)</f>
        <v>0</v>
      </c>
      <c r="AU95" s="78">
        <f>ROUND(SUM(AU96:AU98),5)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ROUND(SUM(AZ96:AZ98),2)</f>
        <v>0</v>
      </c>
      <c r="BA95" s="77">
        <f>ROUND(SUM(BA96:BA98),2)</f>
        <v>0</v>
      </c>
      <c r="BB95" s="77">
        <f>ROUND(SUM(BB96:BB98),2)</f>
        <v>0</v>
      </c>
      <c r="BC95" s="77">
        <f>ROUND(SUM(BC96:BC98),2)</f>
        <v>0</v>
      </c>
      <c r="BD95" s="79">
        <f>ROUND(SUM(BD96:BD98),2)</f>
        <v>0</v>
      </c>
      <c r="BS95" s="80" t="s">
        <v>75</v>
      </c>
      <c r="BT95" s="80" t="s">
        <v>83</v>
      </c>
      <c r="BV95" s="80" t="s">
        <v>78</v>
      </c>
      <c r="BW95" s="80" t="s">
        <v>84</v>
      </c>
      <c r="BX95" s="80" t="s">
        <v>4</v>
      </c>
      <c r="CL95" s="80" t="s">
        <v>1</v>
      </c>
      <c r="CM95" s="80" t="s">
        <v>85</v>
      </c>
    </row>
    <row r="96" spans="1:91" s="3" customFormat="1" ht="16.5" customHeight="1">
      <c r="A96" s="81" t="s">
        <v>86</v>
      </c>
      <c r="B96" s="46"/>
      <c r="C96" s="9"/>
      <c r="D96" s="9"/>
      <c r="E96" s="216" t="s">
        <v>80</v>
      </c>
      <c r="F96" s="216"/>
      <c r="G96" s="216"/>
      <c r="H96" s="216"/>
      <c r="I96" s="216"/>
      <c r="J96" s="9"/>
      <c r="K96" s="216" t="s">
        <v>81</v>
      </c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4">
        <f>'SO-01 - Stavební práce'!J30</f>
        <v>0</v>
      </c>
      <c r="AH96" s="215"/>
      <c r="AI96" s="215"/>
      <c r="AJ96" s="215"/>
      <c r="AK96" s="215"/>
      <c r="AL96" s="215"/>
      <c r="AM96" s="215"/>
      <c r="AN96" s="214">
        <f>SUM(AG96,AT96)</f>
        <v>0</v>
      </c>
      <c r="AO96" s="215"/>
      <c r="AP96" s="215"/>
      <c r="AQ96" s="82" t="s">
        <v>87</v>
      </c>
      <c r="AR96" s="46"/>
      <c r="AS96" s="83">
        <v>0</v>
      </c>
      <c r="AT96" s="84">
        <f>ROUND(SUM(AV96:AW96),2)</f>
        <v>0</v>
      </c>
      <c r="AU96" s="85">
        <f>'SO-01 - Stavební práce'!P126</f>
        <v>0</v>
      </c>
      <c r="AV96" s="84">
        <f>'SO-01 - Stavební práce'!J33</f>
        <v>0</v>
      </c>
      <c r="AW96" s="84">
        <f>'SO-01 - Stavební práce'!J34</f>
        <v>0</v>
      </c>
      <c r="AX96" s="84">
        <f>'SO-01 - Stavební práce'!J35</f>
        <v>0</v>
      </c>
      <c r="AY96" s="84">
        <f>'SO-01 - Stavební práce'!J36</f>
        <v>0</v>
      </c>
      <c r="AZ96" s="84">
        <f>'SO-01 - Stavební práce'!F33</f>
        <v>0</v>
      </c>
      <c r="BA96" s="84">
        <f>'SO-01 - Stavební práce'!F34</f>
        <v>0</v>
      </c>
      <c r="BB96" s="84">
        <f>'SO-01 - Stavební práce'!F35</f>
        <v>0</v>
      </c>
      <c r="BC96" s="84">
        <f>'SO-01 - Stavební práce'!F36</f>
        <v>0</v>
      </c>
      <c r="BD96" s="86">
        <f>'SO-01 - Stavební práce'!F37</f>
        <v>0</v>
      </c>
      <c r="BT96" s="23" t="s">
        <v>85</v>
      </c>
      <c r="BU96" s="23" t="s">
        <v>88</v>
      </c>
      <c r="BV96" s="23" t="s">
        <v>78</v>
      </c>
      <c r="BW96" s="23" t="s">
        <v>84</v>
      </c>
      <c r="BX96" s="23" t="s">
        <v>4</v>
      </c>
      <c r="CL96" s="23" t="s">
        <v>1</v>
      </c>
      <c r="CM96" s="23" t="s">
        <v>85</v>
      </c>
    </row>
    <row r="97" spans="1:90" s="3" customFormat="1" ht="23.25" customHeight="1">
      <c r="A97" s="81" t="s">
        <v>86</v>
      </c>
      <c r="B97" s="46"/>
      <c r="C97" s="9"/>
      <c r="D97" s="9"/>
      <c r="E97" s="216" t="s">
        <v>89</v>
      </c>
      <c r="F97" s="216"/>
      <c r="G97" s="216"/>
      <c r="H97" s="216"/>
      <c r="I97" s="216"/>
      <c r="J97" s="9"/>
      <c r="K97" s="216" t="s">
        <v>90</v>
      </c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4">
        <f>'SO-01 P - Plynovodní potrubí'!J32</f>
        <v>0</v>
      </c>
      <c r="AH97" s="215"/>
      <c r="AI97" s="215"/>
      <c r="AJ97" s="215"/>
      <c r="AK97" s="215"/>
      <c r="AL97" s="215"/>
      <c r="AM97" s="215"/>
      <c r="AN97" s="214">
        <f>SUM(AG97,AT97)</f>
        <v>0</v>
      </c>
      <c r="AO97" s="215"/>
      <c r="AP97" s="215"/>
      <c r="AQ97" s="82" t="s">
        <v>87</v>
      </c>
      <c r="AR97" s="46"/>
      <c r="AS97" s="83">
        <v>0</v>
      </c>
      <c r="AT97" s="84">
        <f>ROUND(SUM(AV97:AW97),2)</f>
        <v>0</v>
      </c>
      <c r="AU97" s="85">
        <f>'SO-01 P - Plynovodní potrubí'!P133</f>
        <v>0</v>
      </c>
      <c r="AV97" s="84">
        <f>'SO-01 P - Plynovodní potrubí'!J35</f>
        <v>0</v>
      </c>
      <c r="AW97" s="84">
        <f>'SO-01 P - Plynovodní potrubí'!J36</f>
        <v>0</v>
      </c>
      <c r="AX97" s="84">
        <f>'SO-01 P - Plynovodní potrubí'!J37</f>
        <v>0</v>
      </c>
      <c r="AY97" s="84">
        <f>'SO-01 P - Plynovodní potrubí'!J38</f>
        <v>0</v>
      </c>
      <c r="AZ97" s="84">
        <f>'SO-01 P - Plynovodní potrubí'!F35</f>
        <v>0</v>
      </c>
      <c r="BA97" s="84">
        <f>'SO-01 P - Plynovodní potrubí'!F36</f>
        <v>0</v>
      </c>
      <c r="BB97" s="84">
        <f>'SO-01 P - Plynovodní potrubí'!F37</f>
        <v>0</v>
      </c>
      <c r="BC97" s="84">
        <f>'SO-01 P - Plynovodní potrubí'!F38</f>
        <v>0</v>
      </c>
      <c r="BD97" s="86">
        <f>'SO-01 P - Plynovodní potrubí'!F39</f>
        <v>0</v>
      </c>
      <c r="BT97" s="23" t="s">
        <v>85</v>
      </c>
      <c r="BV97" s="23" t="s">
        <v>78</v>
      </c>
      <c r="BW97" s="23" t="s">
        <v>91</v>
      </c>
      <c r="BX97" s="23" t="s">
        <v>84</v>
      </c>
      <c r="CL97" s="23" t="s">
        <v>1</v>
      </c>
    </row>
    <row r="98" spans="1:90" s="3" customFormat="1" ht="23.25" customHeight="1">
      <c r="A98" s="81" t="s">
        <v>86</v>
      </c>
      <c r="B98" s="46"/>
      <c r="C98" s="9"/>
      <c r="D98" s="9"/>
      <c r="E98" s="216" t="s">
        <v>92</v>
      </c>
      <c r="F98" s="216"/>
      <c r="G98" s="216"/>
      <c r="H98" s="216"/>
      <c r="I98" s="216"/>
      <c r="J98" s="9"/>
      <c r="K98" s="216" t="s">
        <v>93</v>
      </c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4">
        <f>'SO-01 ELE - Elektromontáž...'!J32</f>
        <v>0</v>
      </c>
      <c r="AH98" s="215"/>
      <c r="AI98" s="215"/>
      <c r="AJ98" s="215"/>
      <c r="AK98" s="215"/>
      <c r="AL98" s="215"/>
      <c r="AM98" s="215"/>
      <c r="AN98" s="214">
        <f>SUM(AG98,AT98)</f>
        <v>0</v>
      </c>
      <c r="AO98" s="215"/>
      <c r="AP98" s="215"/>
      <c r="AQ98" s="82" t="s">
        <v>87</v>
      </c>
      <c r="AR98" s="46"/>
      <c r="AS98" s="87">
        <v>0</v>
      </c>
      <c r="AT98" s="88">
        <f>ROUND(SUM(AV98:AW98),2)</f>
        <v>0</v>
      </c>
      <c r="AU98" s="89">
        <f>'SO-01 ELE - Elektromontáž...'!P126</f>
        <v>0</v>
      </c>
      <c r="AV98" s="88">
        <f>'SO-01 ELE - Elektromontáž...'!J35</f>
        <v>0</v>
      </c>
      <c r="AW98" s="88">
        <f>'SO-01 ELE - Elektromontáž...'!J36</f>
        <v>0</v>
      </c>
      <c r="AX98" s="88">
        <f>'SO-01 ELE - Elektromontáž...'!J37</f>
        <v>0</v>
      </c>
      <c r="AY98" s="88">
        <f>'SO-01 ELE - Elektromontáž...'!J38</f>
        <v>0</v>
      </c>
      <c r="AZ98" s="88">
        <f>'SO-01 ELE - Elektromontáž...'!F35</f>
        <v>0</v>
      </c>
      <c r="BA98" s="88">
        <f>'SO-01 ELE - Elektromontáž...'!F36</f>
        <v>0</v>
      </c>
      <c r="BB98" s="88">
        <f>'SO-01 ELE - Elektromontáž...'!F37</f>
        <v>0</v>
      </c>
      <c r="BC98" s="88">
        <f>'SO-01 ELE - Elektromontáž...'!F38</f>
        <v>0</v>
      </c>
      <c r="BD98" s="90">
        <f>'SO-01 ELE - Elektromontáž...'!F39</f>
        <v>0</v>
      </c>
      <c r="BT98" s="23" t="s">
        <v>85</v>
      </c>
      <c r="BV98" s="23" t="s">
        <v>78</v>
      </c>
      <c r="BW98" s="23" t="s">
        <v>94</v>
      </c>
      <c r="BX98" s="23" t="s">
        <v>84</v>
      </c>
      <c r="CL98" s="23" t="s">
        <v>1</v>
      </c>
    </row>
    <row r="99" spans="1:90" s="1" customFormat="1" ht="30" customHeight="1">
      <c r="B99" s="30"/>
      <c r="AR99" s="30"/>
    </row>
    <row r="100" spans="1:90" s="1" customFormat="1" ht="6.95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30"/>
    </row>
  </sheetData>
  <mergeCells count="54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E98:I98"/>
    <mergeCell ref="K98:AF98"/>
    <mergeCell ref="AG94:AM94"/>
    <mergeCell ref="AN94:AP94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W30:AE30"/>
    <mergeCell ref="AK30:AO30"/>
    <mergeCell ref="L30:P30"/>
    <mergeCell ref="AK31:AO31"/>
    <mergeCell ref="AG98:AM98"/>
    <mergeCell ref="AN98:AP98"/>
    <mergeCell ref="L85:AO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SO-01 - Stavební práce'!C2" display="/" xr:uid="{00000000-0004-0000-0000-000000000000}"/>
    <hyperlink ref="A97" location="'SO-01 P - Plynovodní potrubí'!C2" display="/" xr:uid="{00000000-0004-0000-0000-000001000000}"/>
    <hyperlink ref="A98" location="'SO-01 ELE - Elektromontáž...'!C2" display="/" xr:uid="{00000000-0004-0000-0000-000002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5" t="s">
        <v>84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95</v>
      </c>
      <c r="L4" s="18"/>
      <c r="M4" s="91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38" t="str">
        <f>'Rekapitulace stavby'!K6</f>
        <v>Revitalizace veřejné plochy v ul. Havlínova</v>
      </c>
      <c r="F7" s="239"/>
      <c r="G7" s="239"/>
      <c r="H7" s="239"/>
      <c r="L7" s="18"/>
    </row>
    <row r="8" spans="2:46" s="1" customFormat="1" ht="12" customHeight="1">
      <c r="B8" s="30"/>
      <c r="D8" s="25" t="s">
        <v>96</v>
      </c>
      <c r="L8" s="30"/>
    </row>
    <row r="9" spans="2:46" s="1" customFormat="1" ht="16.5" customHeight="1">
      <c r="B9" s="30"/>
      <c r="E9" s="228" t="s">
        <v>97</v>
      </c>
      <c r="F9" s="237"/>
      <c r="G9" s="237"/>
      <c r="H9" s="237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45940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40" t="str">
        <f>'Rekapitulace stavby'!E14</f>
        <v>Vyplň údaj</v>
      </c>
      <c r="F18" s="206"/>
      <c r="G18" s="206"/>
      <c r="H18" s="206"/>
      <c r="I18" s="25" t="s">
        <v>25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28</v>
      </c>
      <c r="I20" s="25" t="s">
        <v>24</v>
      </c>
      <c r="J20" s="23" t="s">
        <v>29</v>
      </c>
      <c r="L20" s="30"/>
    </row>
    <row r="21" spans="2:12" s="1" customFormat="1" ht="18" customHeight="1">
      <c r="B21" s="30"/>
      <c r="E21" s="23" t="s">
        <v>30</v>
      </c>
      <c r="I21" s="25" t="s">
        <v>25</v>
      </c>
      <c r="J21" s="23" t="s">
        <v>31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33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25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92"/>
      <c r="E27" s="210" t="s">
        <v>1</v>
      </c>
      <c r="F27" s="210"/>
      <c r="G27" s="210"/>
      <c r="H27" s="210"/>
      <c r="L27" s="92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93" t="s">
        <v>36</v>
      </c>
      <c r="J30" s="64">
        <f>ROUND(J126,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45" customHeight="1">
      <c r="B33" s="30"/>
      <c r="D33" s="53" t="s">
        <v>40</v>
      </c>
      <c r="E33" s="25" t="s">
        <v>41</v>
      </c>
      <c r="F33" s="84">
        <f>ROUND((ROUND((SUM(BE126:BE271)),  2) + SUM(BE273:BE277)), 2)</f>
        <v>0</v>
      </c>
      <c r="I33" s="94">
        <v>0.21</v>
      </c>
      <c r="J33" s="84">
        <f>ROUND((ROUND(((SUM(BE126:BE271))*I33),  2) + (SUM(BE273:BE277)*I33)), 2)</f>
        <v>0</v>
      </c>
      <c r="L33" s="30"/>
    </row>
    <row r="34" spans="2:12" s="1" customFormat="1" ht="14.45" customHeight="1">
      <c r="B34" s="30"/>
      <c r="E34" s="25" t="s">
        <v>42</v>
      </c>
      <c r="F34" s="84">
        <f>ROUND((ROUND((SUM(BF126:BF271)),  2) + SUM(BF273:BF277)), 2)</f>
        <v>0</v>
      </c>
      <c r="I34" s="94">
        <v>0.12</v>
      </c>
      <c r="J34" s="84">
        <f>ROUND((ROUND(((SUM(BF126:BF271))*I34),  2) + (SUM(BF273:BF277)*I34)), 2)</f>
        <v>0</v>
      </c>
      <c r="L34" s="30"/>
    </row>
    <row r="35" spans="2:12" s="1" customFormat="1" ht="14.45" hidden="1" customHeight="1">
      <c r="B35" s="30"/>
      <c r="E35" s="25" t="s">
        <v>43</v>
      </c>
      <c r="F35" s="84">
        <f>ROUND((ROUND((SUM(BG126:BG271)),  2) + SUM(BG273:BG277)), 2)</f>
        <v>0</v>
      </c>
      <c r="I35" s="94">
        <v>0.21</v>
      </c>
      <c r="J35" s="84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84">
        <f>ROUND((ROUND((SUM(BH126:BH271)),  2) + SUM(BH273:BH277)), 2)</f>
        <v>0</v>
      </c>
      <c r="I36" s="94">
        <v>0.12</v>
      </c>
      <c r="J36" s="84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84">
        <f>ROUND((ROUND((SUM(BI126:BI271)),  2) + SUM(BI273:BI277)), 2)</f>
        <v>0</v>
      </c>
      <c r="I37" s="94">
        <v>0</v>
      </c>
      <c r="J37" s="84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55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38" t="str">
        <f>E7</f>
        <v>Revitalizace veřejné plochy v ul. Havlínova</v>
      </c>
      <c r="F85" s="239"/>
      <c r="G85" s="239"/>
      <c r="H85" s="239"/>
      <c r="L85" s="30"/>
    </row>
    <row r="86" spans="2:47" s="1" customFormat="1" ht="12" customHeight="1">
      <c r="B86" s="30"/>
      <c r="C86" s="25" t="s">
        <v>96</v>
      </c>
      <c r="L86" s="30"/>
    </row>
    <row r="87" spans="2:47" s="1" customFormat="1" ht="16.5" customHeight="1">
      <c r="B87" s="30"/>
      <c r="E87" s="228" t="str">
        <f>E9</f>
        <v>SO-01 - Stavební práce</v>
      </c>
      <c r="F87" s="237"/>
      <c r="G87" s="237"/>
      <c r="H87" s="237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>
        <f>IF(J12="","",J12)</f>
        <v>45940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 </v>
      </c>
      <c r="I91" s="25" t="s">
        <v>28</v>
      </c>
      <c r="J91" s="28" t="str">
        <f>E21</f>
        <v>ABCD studio s.r.o.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>Vyplň údaj</v>
      </c>
      <c r="I92" s="25" t="s">
        <v>33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3" t="s">
        <v>99</v>
      </c>
      <c r="D94" s="95"/>
      <c r="E94" s="95"/>
      <c r="F94" s="95"/>
      <c r="G94" s="95"/>
      <c r="H94" s="95"/>
      <c r="I94" s="95"/>
      <c r="J94" s="104" t="s">
        <v>100</v>
      </c>
      <c r="K94" s="95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5" t="s">
        <v>101</v>
      </c>
      <c r="J96" s="64">
        <f>J126</f>
        <v>0</v>
      </c>
      <c r="L96" s="30"/>
      <c r="AU96" s="15" t="s">
        <v>102</v>
      </c>
    </row>
    <row r="97" spans="2:12" s="8" customFormat="1" ht="24.95" customHeight="1">
      <c r="B97" s="106"/>
      <c r="D97" s="107" t="s">
        <v>103</v>
      </c>
      <c r="E97" s="108"/>
      <c r="F97" s="108"/>
      <c r="G97" s="108"/>
      <c r="H97" s="108"/>
      <c r="I97" s="108"/>
      <c r="J97" s="109">
        <f>J127</f>
        <v>0</v>
      </c>
      <c r="L97" s="106"/>
    </row>
    <row r="98" spans="2:12" s="9" customFormat="1" ht="19.899999999999999" customHeight="1">
      <c r="B98" s="110"/>
      <c r="D98" s="111" t="s">
        <v>104</v>
      </c>
      <c r="E98" s="112"/>
      <c r="F98" s="112"/>
      <c r="G98" s="112"/>
      <c r="H98" s="112"/>
      <c r="I98" s="112"/>
      <c r="J98" s="113">
        <f>J128</f>
        <v>0</v>
      </c>
      <c r="L98" s="110"/>
    </row>
    <row r="99" spans="2:12" s="9" customFormat="1" ht="19.899999999999999" customHeight="1">
      <c r="B99" s="110"/>
      <c r="D99" s="111" t="s">
        <v>105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12" s="9" customFormat="1" ht="19.899999999999999" customHeight="1">
      <c r="B100" s="110"/>
      <c r="D100" s="111" t="s">
        <v>106</v>
      </c>
      <c r="E100" s="112"/>
      <c r="F100" s="112"/>
      <c r="G100" s="112"/>
      <c r="H100" s="112"/>
      <c r="I100" s="112"/>
      <c r="J100" s="113">
        <f>J158</f>
        <v>0</v>
      </c>
      <c r="L100" s="110"/>
    </row>
    <row r="101" spans="2:12" s="9" customFormat="1" ht="19.899999999999999" customHeight="1">
      <c r="B101" s="110"/>
      <c r="D101" s="111" t="s">
        <v>107</v>
      </c>
      <c r="E101" s="112"/>
      <c r="F101" s="112"/>
      <c r="G101" s="112"/>
      <c r="H101" s="112"/>
      <c r="I101" s="112"/>
      <c r="J101" s="113">
        <f>J175</f>
        <v>0</v>
      </c>
      <c r="L101" s="110"/>
    </row>
    <row r="102" spans="2:12" s="9" customFormat="1" ht="19.899999999999999" customHeight="1">
      <c r="B102" s="110"/>
      <c r="D102" s="111" t="s">
        <v>108</v>
      </c>
      <c r="E102" s="112"/>
      <c r="F102" s="112"/>
      <c r="G102" s="112"/>
      <c r="H102" s="112"/>
      <c r="I102" s="112"/>
      <c r="J102" s="113">
        <f>J214</f>
        <v>0</v>
      </c>
      <c r="L102" s="110"/>
    </row>
    <row r="103" spans="2:12" s="9" customFormat="1" ht="19.899999999999999" customHeight="1">
      <c r="B103" s="110"/>
      <c r="D103" s="111" t="s">
        <v>109</v>
      </c>
      <c r="E103" s="112"/>
      <c r="F103" s="112"/>
      <c r="G103" s="112"/>
      <c r="H103" s="112"/>
      <c r="I103" s="112"/>
      <c r="J103" s="113">
        <f>J255</f>
        <v>0</v>
      </c>
      <c r="L103" s="110"/>
    </row>
    <row r="104" spans="2:12" s="9" customFormat="1" ht="19.899999999999999" customHeight="1">
      <c r="B104" s="110"/>
      <c r="D104" s="111" t="s">
        <v>110</v>
      </c>
      <c r="E104" s="112"/>
      <c r="F104" s="112"/>
      <c r="G104" s="112"/>
      <c r="H104" s="112"/>
      <c r="I104" s="112"/>
      <c r="J104" s="113">
        <f>J265</f>
        <v>0</v>
      </c>
      <c r="L104" s="110"/>
    </row>
    <row r="105" spans="2:12" s="8" customFormat="1" ht="24.95" customHeight="1">
      <c r="B105" s="106"/>
      <c r="D105" s="107" t="s">
        <v>111</v>
      </c>
      <c r="E105" s="108"/>
      <c r="F105" s="108"/>
      <c r="G105" s="108"/>
      <c r="H105" s="108"/>
      <c r="I105" s="108"/>
      <c r="J105" s="109">
        <f>J267</f>
        <v>0</v>
      </c>
      <c r="L105" s="106"/>
    </row>
    <row r="106" spans="2:12" s="8" customFormat="1" ht="21.75" customHeight="1">
      <c r="B106" s="106"/>
      <c r="D106" s="114" t="s">
        <v>112</v>
      </c>
      <c r="J106" s="115">
        <f>J272</f>
        <v>0</v>
      </c>
      <c r="L106" s="106"/>
    </row>
    <row r="107" spans="2:12" s="1" customFormat="1" ht="21.75" customHeight="1">
      <c r="B107" s="30"/>
      <c r="L107" s="30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0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0"/>
    </row>
    <row r="113" spans="2:63" s="1" customFormat="1" ht="24.95" customHeight="1">
      <c r="B113" s="30"/>
      <c r="C113" s="19" t="s">
        <v>113</v>
      </c>
      <c r="L113" s="30"/>
    </row>
    <row r="114" spans="2:63" s="1" customFormat="1" ht="6.95" customHeight="1">
      <c r="B114" s="30"/>
      <c r="L114" s="30"/>
    </row>
    <row r="115" spans="2:63" s="1" customFormat="1" ht="12" customHeight="1">
      <c r="B115" s="30"/>
      <c r="C115" s="25" t="s">
        <v>16</v>
      </c>
      <c r="L115" s="30"/>
    </row>
    <row r="116" spans="2:63" s="1" customFormat="1" ht="16.5" customHeight="1">
      <c r="B116" s="30"/>
      <c r="E116" s="238" t="str">
        <f>E7</f>
        <v>Revitalizace veřejné plochy v ul. Havlínova</v>
      </c>
      <c r="F116" s="239"/>
      <c r="G116" s="239"/>
      <c r="H116" s="239"/>
      <c r="L116" s="30"/>
    </row>
    <row r="117" spans="2:63" s="1" customFormat="1" ht="12" customHeight="1">
      <c r="B117" s="30"/>
      <c r="C117" s="25" t="s">
        <v>96</v>
      </c>
      <c r="L117" s="30"/>
    </row>
    <row r="118" spans="2:63" s="1" customFormat="1" ht="16.5" customHeight="1">
      <c r="B118" s="30"/>
      <c r="E118" s="228" t="str">
        <f>E9</f>
        <v>SO-01 - Stavební práce</v>
      </c>
      <c r="F118" s="237"/>
      <c r="G118" s="237"/>
      <c r="H118" s="237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20</v>
      </c>
      <c r="F120" s="23" t="str">
        <f>F12</f>
        <v xml:space="preserve"> </v>
      </c>
      <c r="I120" s="25" t="s">
        <v>22</v>
      </c>
      <c r="J120" s="50">
        <f>IF(J12="","",J12)</f>
        <v>45940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23</v>
      </c>
      <c r="F122" s="23" t="str">
        <f>E15</f>
        <v xml:space="preserve"> </v>
      </c>
      <c r="I122" s="25" t="s">
        <v>28</v>
      </c>
      <c r="J122" s="28" t="str">
        <f>E21</f>
        <v>ABCD studio s.r.o.</v>
      </c>
      <c r="L122" s="30"/>
    </row>
    <row r="123" spans="2:63" s="1" customFormat="1" ht="15.2" customHeight="1">
      <c r="B123" s="30"/>
      <c r="C123" s="25" t="s">
        <v>26</v>
      </c>
      <c r="F123" s="23" t="str">
        <f>IF(E18="","",E18)</f>
        <v>Vyplň údaj</v>
      </c>
      <c r="I123" s="25" t="s">
        <v>33</v>
      </c>
      <c r="J123" s="28" t="str">
        <f>E24</f>
        <v xml:space="preserve"> 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6"/>
      <c r="C125" s="117" t="s">
        <v>114</v>
      </c>
      <c r="D125" s="118" t="s">
        <v>61</v>
      </c>
      <c r="E125" s="118" t="s">
        <v>57</v>
      </c>
      <c r="F125" s="118" t="s">
        <v>58</v>
      </c>
      <c r="G125" s="118" t="s">
        <v>115</v>
      </c>
      <c r="H125" s="118" t="s">
        <v>116</v>
      </c>
      <c r="I125" s="118" t="s">
        <v>117</v>
      </c>
      <c r="J125" s="119" t="s">
        <v>100</v>
      </c>
      <c r="K125" s="120" t="s">
        <v>118</v>
      </c>
      <c r="L125" s="116"/>
      <c r="M125" s="57" t="s">
        <v>1</v>
      </c>
      <c r="N125" s="58" t="s">
        <v>40</v>
      </c>
      <c r="O125" s="58" t="s">
        <v>119</v>
      </c>
      <c r="P125" s="58" t="s">
        <v>120</v>
      </c>
      <c r="Q125" s="58" t="s">
        <v>121</v>
      </c>
      <c r="R125" s="58" t="s">
        <v>122</v>
      </c>
      <c r="S125" s="58" t="s">
        <v>123</v>
      </c>
      <c r="T125" s="59" t="s">
        <v>124</v>
      </c>
    </row>
    <row r="126" spans="2:63" s="1" customFormat="1" ht="22.9" customHeight="1">
      <c r="B126" s="30"/>
      <c r="C126" s="62" t="s">
        <v>125</v>
      </c>
      <c r="J126" s="121">
        <f>BK126</f>
        <v>0</v>
      </c>
      <c r="L126" s="30"/>
      <c r="M126" s="60"/>
      <c r="N126" s="51"/>
      <c r="O126" s="51"/>
      <c r="P126" s="122">
        <f>P127+P267+P272</f>
        <v>0</v>
      </c>
      <c r="Q126" s="51"/>
      <c r="R126" s="122">
        <f>R127+R267+R272</f>
        <v>797.22442621999983</v>
      </c>
      <c r="S126" s="51"/>
      <c r="T126" s="123">
        <f>T127+T267+T272</f>
        <v>99.429249999999982</v>
      </c>
      <c r="AT126" s="15" t="s">
        <v>75</v>
      </c>
      <c r="AU126" s="15" t="s">
        <v>102</v>
      </c>
      <c r="BK126" s="124">
        <f>BK127+BK267+BK272</f>
        <v>0</v>
      </c>
    </row>
    <row r="127" spans="2:63" s="11" customFormat="1" ht="25.9" customHeight="1">
      <c r="B127" s="125"/>
      <c r="D127" s="126" t="s">
        <v>75</v>
      </c>
      <c r="E127" s="127" t="s">
        <v>126</v>
      </c>
      <c r="F127" s="127" t="s">
        <v>127</v>
      </c>
      <c r="I127" s="128"/>
      <c r="J127" s="115">
        <f>BK127</f>
        <v>0</v>
      </c>
      <c r="L127" s="125"/>
      <c r="M127" s="129"/>
      <c r="P127" s="130">
        <f>P128+P132+P158+P175+P214+P255+P265</f>
        <v>0</v>
      </c>
      <c r="R127" s="130">
        <f>R128+R132+R158+R175+R214+R255+R265</f>
        <v>797.22442621999983</v>
      </c>
      <c r="T127" s="131">
        <f>T128+T132+T158+T175+T214+T255+T265</f>
        <v>99.429249999999982</v>
      </c>
      <c r="AR127" s="126" t="s">
        <v>83</v>
      </c>
      <c r="AT127" s="132" t="s">
        <v>75</v>
      </c>
      <c r="AU127" s="132" t="s">
        <v>76</v>
      </c>
      <c r="AY127" s="126" t="s">
        <v>128</v>
      </c>
      <c r="BK127" s="133">
        <f>BK128+BK132+BK158+BK175+BK214+BK255+BK265</f>
        <v>0</v>
      </c>
    </row>
    <row r="128" spans="2:63" s="11" customFormat="1" ht="22.9" customHeight="1">
      <c r="B128" s="125"/>
      <c r="D128" s="126" t="s">
        <v>75</v>
      </c>
      <c r="E128" s="134" t="s">
        <v>129</v>
      </c>
      <c r="F128" s="134" t="s">
        <v>130</v>
      </c>
      <c r="I128" s="128"/>
      <c r="J128" s="135">
        <f>BK128</f>
        <v>0</v>
      </c>
      <c r="L128" s="125"/>
      <c r="M128" s="129"/>
      <c r="P128" s="130">
        <f>SUM(P129:P131)</f>
        <v>0</v>
      </c>
      <c r="R128" s="130">
        <f>SUM(R129:R131)</f>
        <v>0</v>
      </c>
      <c r="T128" s="131">
        <f>SUM(T129:T131)</f>
        <v>0</v>
      </c>
      <c r="AR128" s="126" t="s">
        <v>83</v>
      </c>
      <c r="AT128" s="132" t="s">
        <v>75</v>
      </c>
      <c r="AU128" s="132" t="s">
        <v>83</v>
      </c>
      <c r="AY128" s="126" t="s">
        <v>128</v>
      </c>
      <c r="BK128" s="133">
        <f>SUM(BK129:BK131)</f>
        <v>0</v>
      </c>
    </row>
    <row r="129" spans="2:65" s="1" customFormat="1" ht="24.2" customHeight="1">
      <c r="B129" s="136"/>
      <c r="C129" s="137" t="s">
        <v>83</v>
      </c>
      <c r="D129" s="137" t="s">
        <v>131</v>
      </c>
      <c r="E129" s="138" t="s">
        <v>132</v>
      </c>
      <c r="F129" s="139" t="s">
        <v>133</v>
      </c>
      <c r="G129" s="140" t="s">
        <v>134</v>
      </c>
      <c r="H129" s="141">
        <v>1</v>
      </c>
      <c r="I129" s="142"/>
      <c r="J129" s="143">
        <f>ROUND(I129*H129,2)</f>
        <v>0</v>
      </c>
      <c r="K129" s="144"/>
      <c r="L129" s="30"/>
      <c r="M129" s="145" t="s">
        <v>1</v>
      </c>
      <c r="N129" s="146" t="s">
        <v>41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135</v>
      </c>
      <c r="AT129" s="149" t="s">
        <v>131</v>
      </c>
      <c r="AU129" s="149" t="s">
        <v>85</v>
      </c>
      <c r="AY129" s="15" t="s">
        <v>128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5" t="s">
        <v>83</v>
      </c>
      <c r="BK129" s="150">
        <f>ROUND(I129*H129,2)</f>
        <v>0</v>
      </c>
      <c r="BL129" s="15" t="s">
        <v>135</v>
      </c>
      <c r="BM129" s="149" t="s">
        <v>136</v>
      </c>
    </row>
    <row r="130" spans="2:65" s="1" customFormat="1" ht="24.2" customHeight="1">
      <c r="B130" s="136"/>
      <c r="C130" s="137" t="s">
        <v>85</v>
      </c>
      <c r="D130" s="137" t="s">
        <v>131</v>
      </c>
      <c r="E130" s="138" t="s">
        <v>137</v>
      </c>
      <c r="F130" s="139" t="s">
        <v>138</v>
      </c>
      <c r="G130" s="140" t="s">
        <v>134</v>
      </c>
      <c r="H130" s="141">
        <v>1</v>
      </c>
      <c r="I130" s="142"/>
      <c r="J130" s="143">
        <f>ROUND(I130*H130,2)</f>
        <v>0</v>
      </c>
      <c r="K130" s="144"/>
      <c r="L130" s="30"/>
      <c r="M130" s="145" t="s">
        <v>1</v>
      </c>
      <c r="N130" s="146" t="s">
        <v>41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AR130" s="149" t="s">
        <v>135</v>
      </c>
      <c r="AT130" s="149" t="s">
        <v>131</v>
      </c>
      <c r="AU130" s="149" t="s">
        <v>85</v>
      </c>
      <c r="AY130" s="15" t="s">
        <v>128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5" t="s">
        <v>83</v>
      </c>
      <c r="BK130" s="150">
        <f>ROUND(I130*H130,2)</f>
        <v>0</v>
      </c>
      <c r="BL130" s="15" t="s">
        <v>135</v>
      </c>
      <c r="BM130" s="149" t="s">
        <v>139</v>
      </c>
    </row>
    <row r="131" spans="2:65" s="1" customFormat="1" ht="24.2" customHeight="1">
      <c r="B131" s="136"/>
      <c r="C131" s="137" t="s">
        <v>140</v>
      </c>
      <c r="D131" s="137" t="s">
        <v>131</v>
      </c>
      <c r="E131" s="138" t="s">
        <v>141</v>
      </c>
      <c r="F131" s="139" t="s">
        <v>142</v>
      </c>
      <c r="G131" s="140" t="s">
        <v>134</v>
      </c>
      <c r="H131" s="141">
        <v>1</v>
      </c>
      <c r="I131" s="142"/>
      <c r="J131" s="143">
        <f>ROUND(I131*H131,2)</f>
        <v>0</v>
      </c>
      <c r="K131" s="144"/>
      <c r="L131" s="30"/>
      <c r="M131" s="145" t="s">
        <v>1</v>
      </c>
      <c r="N131" s="146" t="s">
        <v>41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135</v>
      </c>
      <c r="AT131" s="149" t="s">
        <v>131</v>
      </c>
      <c r="AU131" s="149" t="s">
        <v>85</v>
      </c>
      <c r="AY131" s="15" t="s">
        <v>128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5" t="s">
        <v>83</v>
      </c>
      <c r="BK131" s="150">
        <f>ROUND(I131*H131,2)</f>
        <v>0</v>
      </c>
      <c r="BL131" s="15" t="s">
        <v>135</v>
      </c>
      <c r="BM131" s="149" t="s">
        <v>143</v>
      </c>
    </row>
    <row r="132" spans="2:65" s="11" customFormat="1" ht="22.9" customHeight="1">
      <c r="B132" s="125"/>
      <c r="D132" s="126" t="s">
        <v>75</v>
      </c>
      <c r="E132" s="134" t="s">
        <v>83</v>
      </c>
      <c r="F132" s="134" t="s">
        <v>144</v>
      </c>
      <c r="I132" s="128"/>
      <c r="J132" s="135">
        <f>BK132</f>
        <v>0</v>
      </c>
      <c r="L132" s="125"/>
      <c r="M132" s="129"/>
      <c r="P132" s="130">
        <f>SUM(P133:P157)</f>
        <v>0</v>
      </c>
      <c r="R132" s="130">
        <f>SUM(R133:R157)</f>
        <v>0.15372</v>
      </c>
      <c r="T132" s="131">
        <f>SUM(T133:T157)</f>
        <v>99.26524999999998</v>
      </c>
      <c r="AR132" s="126" t="s">
        <v>83</v>
      </c>
      <c r="AT132" s="132" t="s">
        <v>75</v>
      </c>
      <c r="AU132" s="132" t="s">
        <v>83</v>
      </c>
      <c r="AY132" s="126" t="s">
        <v>128</v>
      </c>
      <c r="BK132" s="133">
        <f>SUM(BK133:BK157)</f>
        <v>0</v>
      </c>
    </row>
    <row r="133" spans="2:65" s="1" customFormat="1" ht="33" customHeight="1">
      <c r="B133" s="136"/>
      <c r="C133" s="137" t="s">
        <v>135</v>
      </c>
      <c r="D133" s="137" t="s">
        <v>131</v>
      </c>
      <c r="E133" s="138" t="s">
        <v>145</v>
      </c>
      <c r="F133" s="139" t="s">
        <v>146</v>
      </c>
      <c r="G133" s="140" t="s">
        <v>147</v>
      </c>
      <c r="H133" s="141">
        <v>7.5</v>
      </c>
      <c r="I133" s="142"/>
      <c r="J133" s="143">
        <f>ROUND(I133*H133,2)</f>
        <v>0</v>
      </c>
      <c r="K133" s="144"/>
      <c r="L133" s="30"/>
      <c r="M133" s="145" t="s">
        <v>1</v>
      </c>
      <c r="N133" s="146" t="s">
        <v>41</v>
      </c>
      <c r="P133" s="147">
        <f>O133*H133</f>
        <v>0</v>
      </c>
      <c r="Q133" s="147">
        <v>0</v>
      </c>
      <c r="R133" s="147">
        <f>Q133*H133</f>
        <v>0</v>
      </c>
      <c r="S133" s="147">
        <v>0.255</v>
      </c>
      <c r="T133" s="148">
        <f>S133*H133</f>
        <v>1.9125000000000001</v>
      </c>
      <c r="AR133" s="149" t="s">
        <v>135</v>
      </c>
      <c r="AT133" s="149" t="s">
        <v>131</v>
      </c>
      <c r="AU133" s="149" t="s">
        <v>85</v>
      </c>
      <c r="AY133" s="15" t="s">
        <v>128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5" t="s">
        <v>83</v>
      </c>
      <c r="BK133" s="150">
        <f>ROUND(I133*H133,2)</f>
        <v>0</v>
      </c>
      <c r="BL133" s="15" t="s">
        <v>135</v>
      </c>
      <c r="BM133" s="149" t="s">
        <v>148</v>
      </c>
    </row>
    <row r="134" spans="2:65" s="1" customFormat="1" ht="24.2" customHeight="1">
      <c r="B134" s="136"/>
      <c r="C134" s="137" t="s">
        <v>149</v>
      </c>
      <c r="D134" s="137" t="s">
        <v>131</v>
      </c>
      <c r="E134" s="138" t="s">
        <v>150</v>
      </c>
      <c r="F134" s="139" t="s">
        <v>151</v>
      </c>
      <c r="G134" s="140" t="s">
        <v>147</v>
      </c>
      <c r="H134" s="141">
        <v>482</v>
      </c>
      <c r="I134" s="142"/>
      <c r="J134" s="143">
        <f>ROUND(I134*H134,2)</f>
        <v>0</v>
      </c>
      <c r="K134" s="144"/>
      <c r="L134" s="30"/>
      <c r="M134" s="145" t="s">
        <v>1</v>
      </c>
      <c r="N134" s="146" t="s">
        <v>41</v>
      </c>
      <c r="P134" s="147">
        <f>O134*H134</f>
        <v>0</v>
      </c>
      <c r="Q134" s="147">
        <v>0</v>
      </c>
      <c r="R134" s="147">
        <f>Q134*H134</f>
        <v>0</v>
      </c>
      <c r="S134" s="147">
        <v>0.18</v>
      </c>
      <c r="T134" s="148">
        <f>S134*H134</f>
        <v>86.759999999999991</v>
      </c>
      <c r="AR134" s="149" t="s">
        <v>135</v>
      </c>
      <c r="AT134" s="149" t="s">
        <v>131</v>
      </c>
      <c r="AU134" s="149" t="s">
        <v>85</v>
      </c>
      <c r="AY134" s="15" t="s">
        <v>128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5" t="s">
        <v>83</v>
      </c>
      <c r="BK134" s="150">
        <f>ROUND(I134*H134,2)</f>
        <v>0</v>
      </c>
      <c r="BL134" s="15" t="s">
        <v>135</v>
      </c>
      <c r="BM134" s="149" t="s">
        <v>152</v>
      </c>
    </row>
    <row r="135" spans="2:65" s="1" customFormat="1" ht="24.2" customHeight="1">
      <c r="B135" s="136"/>
      <c r="C135" s="137" t="s">
        <v>153</v>
      </c>
      <c r="D135" s="137" t="s">
        <v>131</v>
      </c>
      <c r="E135" s="138" t="s">
        <v>154</v>
      </c>
      <c r="F135" s="139" t="s">
        <v>155</v>
      </c>
      <c r="G135" s="140" t="s">
        <v>147</v>
      </c>
      <c r="H135" s="141">
        <v>81</v>
      </c>
      <c r="I135" s="142"/>
      <c r="J135" s="143">
        <f>ROUND(I135*H135,2)</f>
        <v>0</v>
      </c>
      <c r="K135" s="144"/>
      <c r="L135" s="30"/>
      <c r="M135" s="145" t="s">
        <v>1</v>
      </c>
      <c r="N135" s="146" t="s">
        <v>41</v>
      </c>
      <c r="P135" s="147">
        <f>O135*H135</f>
        <v>0</v>
      </c>
      <c r="Q135" s="147">
        <v>0</v>
      </c>
      <c r="R135" s="147">
        <f>Q135*H135</f>
        <v>0</v>
      </c>
      <c r="S135" s="147">
        <v>9.8000000000000004E-2</v>
      </c>
      <c r="T135" s="148">
        <f>S135*H135</f>
        <v>7.9380000000000006</v>
      </c>
      <c r="AR135" s="149" t="s">
        <v>135</v>
      </c>
      <c r="AT135" s="149" t="s">
        <v>131</v>
      </c>
      <c r="AU135" s="149" t="s">
        <v>85</v>
      </c>
      <c r="AY135" s="15" t="s">
        <v>128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5" t="s">
        <v>83</v>
      </c>
      <c r="BK135" s="150">
        <f>ROUND(I135*H135,2)</f>
        <v>0</v>
      </c>
      <c r="BL135" s="15" t="s">
        <v>135</v>
      </c>
      <c r="BM135" s="149" t="s">
        <v>156</v>
      </c>
    </row>
    <row r="136" spans="2:65" s="1" customFormat="1" ht="16.5" customHeight="1">
      <c r="B136" s="136"/>
      <c r="C136" s="137" t="s">
        <v>157</v>
      </c>
      <c r="D136" s="137" t="s">
        <v>131</v>
      </c>
      <c r="E136" s="138" t="s">
        <v>158</v>
      </c>
      <c r="F136" s="139" t="s">
        <v>159</v>
      </c>
      <c r="G136" s="140" t="s">
        <v>160</v>
      </c>
      <c r="H136" s="141">
        <v>12.95</v>
      </c>
      <c r="I136" s="142"/>
      <c r="J136" s="143">
        <f>ROUND(I136*H136,2)</f>
        <v>0</v>
      </c>
      <c r="K136" s="144"/>
      <c r="L136" s="30"/>
      <c r="M136" s="145" t="s">
        <v>1</v>
      </c>
      <c r="N136" s="146" t="s">
        <v>41</v>
      </c>
      <c r="P136" s="147">
        <f>O136*H136</f>
        <v>0</v>
      </c>
      <c r="Q136" s="147">
        <v>0</v>
      </c>
      <c r="R136" s="147">
        <f>Q136*H136</f>
        <v>0</v>
      </c>
      <c r="S136" s="147">
        <v>0.20499999999999999</v>
      </c>
      <c r="T136" s="148">
        <f>S136*H136</f>
        <v>2.6547499999999995</v>
      </c>
      <c r="AR136" s="149" t="s">
        <v>135</v>
      </c>
      <c r="AT136" s="149" t="s">
        <v>131</v>
      </c>
      <c r="AU136" s="149" t="s">
        <v>85</v>
      </c>
      <c r="AY136" s="15" t="s">
        <v>128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5" t="s">
        <v>83</v>
      </c>
      <c r="BK136" s="150">
        <f>ROUND(I136*H136,2)</f>
        <v>0</v>
      </c>
      <c r="BL136" s="15" t="s">
        <v>135</v>
      </c>
      <c r="BM136" s="149" t="s">
        <v>161</v>
      </c>
    </row>
    <row r="137" spans="2:65" s="12" customFormat="1">
      <c r="B137" s="151"/>
      <c r="D137" s="152" t="s">
        <v>162</v>
      </c>
      <c r="E137" s="153" t="s">
        <v>1</v>
      </c>
      <c r="F137" s="154" t="s">
        <v>163</v>
      </c>
      <c r="H137" s="155">
        <v>12.95</v>
      </c>
      <c r="I137" s="156"/>
      <c r="L137" s="151"/>
      <c r="M137" s="157"/>
      <c r="T137" s="158"/>
      <c r="AT137" s="153" t="s">
        <v>162</v>
      </c>
      <c r="AU137" s="153" t="s">
        <v>85</v>
      </c>
      <c r="AV137" s="12" t="s">
        <v>85</v>
      </c>
      <c r="AW137" s="12" t="s">
        <v>32</v>
      </c>
      <c r="AX137" s="12" t="s">
        <v>83</v>
      </c>
      <c r="AY137" s="153" t="s">
        <v>128</v>
      </c>
    </row>
    <row r="138" spans="2:65" s="1" customFormat="1" ht="24.2" customHeight="1">
      <c r="B138" s="136"/>
      <c r="C138" s="137" t="s">
        <v>164</v>
      </c>
      <c r="D138" s="137" t="s">
        <v>131</v>
      </c>
      <c r="E138" s="138" t="s">
        <v>165</v>
      </c>
      <c r="F138" s="139" t="s">
        <v>166</v>
      </c>
      <c r="G138" s="140" t="s">
        <v>147</v>
      </c>
      <c r="H138" s="141">
        <v>220</v>
      </c>
      <c r="I138" s="142"/>
      <c r="J138" s="143">
        <f>ROUND(I138*H138,2)</f>
        <v>0</v>
      </c>
      <c r="K138" s="144"/>
      <c r="L138" s="30"/>
      <c r="M138" s="145" t="s">
        <v>1</v>
      </c>
      <c r="N138" s="146" t="s">
        <v>41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135</v>
      </c>
      <c r="AT138" s="149" t="s">
        <v>131</v>
      </c>
      <c r="AU138" s="149" t="s">
        <v>85</v>
      </c>
      <c r="AY138" s="15" t="s">
        <v>128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5" t="s">
        <v>83</v>
      </c>
      <c r="BK138" s="150">
        <f>ROUND(I138*H138,2)</f>
        <v>0</v>
      </c>
      <c r="BL138" s="15" t="s">
        <v>135</v>
      </c>
      <c r="BM138" s="149" t="s">
        <v>167</v>
      </c>
    </row>
    <row r="139" spans="2:65" s="12" customFormat="1">
      <c r="B139" s="151"/>
      <c r="D139" s="152" t="s">
        <v>162</v>
      </c>
      <c r="E139" s="153" t="s">
        <v>1</v>
      </c>
      <c r="F139" s="154" t="s">
        <v>168</v>
      </c>
      <c r="H139" s="155">
        <v>220</v>
      </c>
      <c r="I139" s="156"/>
      <c r="L139" s="151"/>
      <c r="M139" s="157"/>
      <c r="T139" s="158"/>
      <c r="AT139" s="153" t="s">
        <v>162</v>
      </c>
      <c r="AU139" s="153" t="s">
        <v>85</v>
      </c>
      <c r="AV139" s="12" t="s">
        <v>85</v>
      </c>
      <c r="AW139" s="12" t="s">
        <v>32</v>
      </c>
      <c r="AX139" s="12" t="s">
        <v>83</v>
      </c>
      <c r="AY139" s="153" t="s">
        <v>128</v>
      </c>
    </row>
    <row r="140" spans="2:65" s="1" customFormat="1" ht="24.2" customHeight="1">
      <c r="B140" s="136"/>
      <c r="C140" s="137" t="s">
        <v>169</v>
      </c>
      <c r="D140" s="137" t="s">
        <v>131</v>
      </c>
      <c r="E140" s="138" t="s">
        <v>170</v>
      </c>
      <c r="F140" s="139" t="s">
        <v>171</v>
      </c>
      <c r="G140" s="140" t="s">
        <v>172</v>
      </c>
      <c r="H140" s="141">
        <v>300.67500000000001</v>
      </c>
      <c r="I140" s="142"/>
      <c r="J140" s="143">
        <f>ROUND(I140*H140,2)</f>
        <v>0</v>
      </c>
      <c r="K140" s="144"/>
      <c r="L140" s="30"/>
      <c r="M140" s="145" t="s">
        <v>1</v>
      </c>
      <c r="N140" s="146" t="s">
        <v>41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135</v>
      </c>
      <c r="AT140" s="149" t="s">
        <v>131</v>
      </c>
      <c r="AU140" s="149" t="s">
        <v>85</v>
      </c>
      <c r="AY140" s="15" t="s">
        <v>128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5" t="s">
        <v>83</v>
      </c>
      <c r="BK140" s="150">
        <f>ROUND(I140*H140,2)</f>
        <v>0</v>
      </c>
      <c r="BL140" s="15" t="s">
        <v>135</v>
      </c>
      <c r="BM140" s="149" t="s">
        <v>173</v>
      </c>
    </row>
    <row r="141" spans="2:65" s="12" customFormat="1">
      <c r="B141" s="151"/>
      <c r="D141" s="152" t="s">
        <v>162</v>
      </c>
      <c r="E141" s="153" t="s">
        <v>1</v>
      </c>
      <c r="F141" s="154" t="s">
        <v>174</v>
      </c>
      <c r="H141" s="155">
        <v>5.0599999999999996</v>
      </c>
      <c r="I141" s="156"/>
      <c r="L141" s="151"/>
      <c r="M141" s="157"/>
      <c r="T141" s="158"/>
      <c r="AT141" s="153" t="s">
        <v>162</v>
      </c>
      <c r="AU141" s="153" t="s">
        <v>85</v>
      </c>
      <c r="AV141" s="12" t="s">
        <v>85</v>
      </c>
      <c r="AW141" s="12" t="s">
        <v>32</v>
      </c>
      <c r="AX141" s="12" t="s">
        <v>76</v>
      </c>
      <c r="AY141" s="153" t="s">
        <v>128</v>
      </c>
    </row>
    <row r="142" spans="2:65" s="12" customFormat="1">
      <c r="B142" s="151"/>
      <c r="D142" s="152" t="s">
        <v>162</v>
      </c>
      <c r="E142" s="153" t="s">
        <v>1</v>
      </c>
      <c r="F142" s="154" t="s">
        <v>175</v>
      </c>
      <c r="H142" s="155">
        <v>7.85</v>
      </c>
      <c r="I142" s="156"/>
      <c r="L142" s="151"/>
      <c r="M142" s="157"/>
      <c r="T142" s="158"/>
      <c r="AT142" s="153" t="s">
        <v>162</v>
      </c>
      <c r="AU142" s="153" t="s">
        <v>85</v>
      </c>
      <c r="AV142" s="12" t="s">
        <v>85</v>
      </c>
      <c r="AW142" s="12" t="s">
        <v>32</v>
      </c>
      <c r="AX142" s="12" t="s">
        <v>76</v>
      </c>
      <c r="AY142" s="153" t="s">
        <v>128</v>
      </c>
    </row>
    <row r="143" spans="2:65" s="12" customFormat="1">
      <c r="B143" s="151"/>
      <c r="D143" s="152" t="s">
        <v>162</v>
      </c>
      <c r="E143" s="153" t="s">
        <v>1</v>
      </c>
      <c r="F143" s="154" t="s">
        <v>176</v>
      </c>
      <c r="H143" s="155">
        <v>148.535</v>
      </c>
      <c r="I143" s="156"/>
      <c r="L143" s="151"/>
      <c r="M143" s="157"/>
      <c r="T143" s="158"/>
      <c r="AT143" s="153" t="s">
        <v>162</v>
      </c>
      <c r="AU143" s="153" t="s">
        <v>85</v>
      </c>
      <c r="AV143" s="12" t="s">
        <v>85</v>
      </c>
      <c r="AW143" s="12" t="s">
        <v>32</v>
      </c>
      <c r="AX143" s="12" t="s">
        <v>76</v>
      </c>
      <c r="AY143" s="153" t="s">
        <v>128</v>
      </c>
    </row>
    <row r="144" spans="2:65" s="12" customFormat="1">
      <c r="B144" s="151"/>
      <c r="D144" s="152" t="s">
        <v>162</v>
      </c>
      <c r="E144" s="153" t="s">
        <v>1</v>
      </c>
      <c r="F144" s="154" t="s">
        <v>177</v>
      </c>
      <c r="H144" s="155">
        <v>133.19999999999999</v>
      </c>
      <c r="I144" s="156"/>
      <c r="L144" s="151"/>
      <c r="M144" s="157"/>
      <c r="T144" s="158"/>
      <c r="AT144" s="153" t="s">
        <v>162</v>
      </c>
      <c r="AU144" s="153" t="s">
        <v>85</v>
      </c>
      <c r="AV144" s="12" t="s">
        <v>85</v>
      </c>
      <c r="AW144" s="12" t="s">
        <v>32</v>
      </c>
      <c r="AX144" s="12" t="s">
        <v>76</v>
      </c>
      <c r="AY144" s="153" t="s">
        <v>128</v>
      </c>
    </row>
    <row r="145" spans="2:65" s="12" customFormat="1">
      <c r="B145" s="151"/>
      <c r="D145" s="152" t="s">
        <v>162</v>
      </c>
      <c r="E145" s="153" t="s">
        <v>1</v>
      </c>
      <c r="F145" s="154" t="s">
        <v>178</v>
      </c>
      <c r="H145" s="155">
        <v>6.03</v>
      </c>
      <c r="I145" s="156"/>
      <c r="L145" s="151"/>
      <c r="M145" s="157"/>
      <c r="T145" s="158"/>
      <c r="AT145" s="153" t="s">
        <v>162</v>
      </c>
      <c r="AU145" s="153" t="s">
        <v>85</v>
      </c>
      <c r="AV145" s="12" t="s">
        <v>85</v>
      </c>
      <c r="AW145" s="12" t="s">
        <v>32</v>
      </c>
      <c r="AX145" s="12" t="s">
        <v>76</v>
      </c>
      <c r="AY145" s="153" t="s">
        <v>128</v>
      </c>
    </row>
    <row r="146" spans="2:65" s="13" customFormat="1">
      <c r="B146" s="159"/>
      <c r="D146" s="152" t="s">
        <v>162</v>
      </c>
      <c r="E146" s="160" t="s">
        <v>1</v>
      </c>
      <c r="F146" s="161" t="s">
        <v>179</v>
      </c>
      <c r="H146" s="162">
        <v>300.67500000000001</v>
      </c>
      <c r="I146" s="163"/>
      <c r="L146" s="159"/>
      <c r="M146" s="164"/>
      <c r="T146" s="165"/>
      <c r="AT146" s="160" t="s">
        <v>162</v>
      </c>
      <c r="AU146" s="160" t="s">
        <v>85</v>
      </c>
      <c r="AV146" s="13" t="s">
        <v>135</v>
      </c>
      <c r="AW146" s="13" t="s">
        <v>32</v>
      </c>
      <c r="AX146" s="13" t="s">
        <v>83</v>
      </c>
      <c r="AY146" s="160" t="s">
        <v>128</v>
      </c>
    </row>
    <row r="147" spans="2:65" s="1" customFormat="1" ht="37.9" customHeight="1">
      <c r="B147" s="136"/>
      <c r="C147" s="137" t="s">
        <v>180</v>
      </c>
      <c r="D147" s="137" t="s">
        <v>131</v>
      </c>
      <c r="E147" s="138" t="s">
        <v>181</v>
      </c>
      <c r="F147" s="139" t="s">
        <v>182</v>
      </c>
      <c r="G147" s="140" t="s">
        <v>172</v>
      </c>
      <c r="H147" s="141">
        <v>300.67500000000001</v>
      </c>
      <c r="I147" s="142"/>
      <c r="J147" s="143">
        <f>ROUND(I147*H147,2)</f>
        <v>0</v>
      </c>
      <c r="K147" s="144"/>
      <c r="L147" s="30"/>
      <c r="M147" s="145" t="s">
        <v>1</v>
      </c>
      <c r="N147" s="146" t="s">
        <v>41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135</v>
      </c>
      <c r="AT147" s="149" t="s">
        <v>131</v>
      </c>
      <c r="AU147" s="149" t="s">
        <v>85</v>
      </c>
      <c r="AY147" s="15" t="s">
        <v>128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5" t="s">
        <v>83</v>
      </c>
      <c r="BK147" s="150">
        <f>ROUND(I147*H147,2)</f>
        <v>0</v>
      </c>
      <c r="BL147" s="15" t="s">
        <v>135</v>
      </c>
      <c r="BM147" s="149" t="s">
        <v>183</v>
      </c>
    </row>
    <row r="148" spans="2:65" s="1" customFormat="1" ht="24.2" customHeight="1">
      <c r="B148" s="136"/>
      <c r="C148" s="137" t="s">
        <v>129</v>
      </c>
      <c r="D148" s="137" t="s">
        <v>131</v>
      </c>
      <c r="E148" s="138" t="s">
        <v>184</v>
      </c>
      <c r="F148" s="139" t="s">
        <v>185</v>
      </c>
      <c r="G148" s="140" t="s">
        <v>172</v>
      </c>
      <c r="H148" s="141">
        <v>300.67500000000001</v>
      </c>
      <c r="I148" s="142"/>
      <c r="J148" s="143">
        <f>ROUND(I148*H148,2)</f>
        <v>0</v>
      </c>
      <c r="K148" s="144"/>
      <c r="L148" s="30"/>
      <c r="M148" s="145" t="s">
        <v>1</v>
      </c>
      <c r="N148" s="146" t="s">
        <v>41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135</v>
      </c>
      <c r="AT148" s="149" t="s">
        <v>131</v>
      </c>
      <c r="AU148" s="149" t="s">
        <v>85</v>
      </c>
      <c r="AY148" s="15" t="s">
        <v>128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5" t="s">
        <v>83</v>
      </c>
      <c r="BK148" s="150">
        <f>ROUND(I148*H148,2)</f>
        <v>0</v>
      </c>
      <c r="BL148" s="15" t="s">
        <v>135</v>
      </c>
      <c r="BM148" s="149" t="s">
        <v>186</v>
      </c>
    </row>
    <row r="149" spans="2:65" s="12" customFormat="1">
      <c r="B149" s="151"/>
      <c r="D149" s="152" t="s">
        <v>162</v>
      </c>
      <c r="E149" s="153" t="s">
        <v>1</v>
      </c>
      <c r="F149" s="154" t="s">
        <v>187</v>
      </c>
      <c r="H149" s="155">
        <v>300.67500000000001</v>
      </c>
      <c r="I149" s="156"/>
      <c r="L149" s="151"/>
      <c r="M149" s="157"/>
      <c r="T149" s="158"/>
      <c r="AT149" s="153" t="s">
        <v>162</v>
      </c>
      <c r="AU149" s="153" t="s">
        <v>85</v>
      </c>
      <c r="AV149" s="12" t="s">
        <v>85</v>
      </c>
      <c r="AW149" s="12" t="s">
        <v>32</v>
      </c>
      <c r="AX149" s="12" t="s">
        <v>83</v>
      </c>
      <c r="AY149" s="153" t="s">
        <v>128</v>
      </c>
    </row>
    <row r="150" spans="2:65" s="1" customFormat="1" ht="33" customHeight="1">
      <c r="B150" s="136"/>
      <c r="C150" s="137" t="s">
        <v>8</v>
      </c>
      <c r="D150" s="137" t="s">
        <v>131</v>
      </c>
      <c r="E150" s="138" t="s">
        <v>188</v>
      </c>
      <c r="F150" s="139" t="s">
        <v>189</v>
      </c>
      <c r="G150" s="140" t="s">
        <v>190</v>
      </c>
      <c r="H150" s="141">
        <v>541.21500000000003</v>
      </c>
      <c r="I150" s="142"/>
      <c r="J150" s="143">
        <f>ROUND(I150*H150,2)</f>
        <v>0</v>
      </c>
      <c r="K150" s="144"/>
      <c r="L150" s="30"/>
      <c r="M150" s="145" t="s">
        <v>1</v>
      </c>
      <c r="N150" s="146" t="s">
        <v>41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135</v>
      </c>
      <c r="AT150" s="149" t="s">
        <v>131</v>
      </c>
      <c r="AU150" s="149" t="s">
        <v>85</v>
      </c>
      <c r="AY150" s="15" t="s">
        <v>128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5" t="s">
        <v>83</v>
      </c>
      <c r="BK150" s="150">
        <f>ROUND(I150*H150,2)</f>
        <v>0</v>
      </c>
      <c r="BL150" s="15" t="s">
        <v>135</v>
      </c>
      <c r="BM150" s="149" t="s">
        <v>191</v>
      </c>
    </row>
    <row r="151" spans="2:65" s="12" customFormat="1">
      <c r="B151" s="151"/>
      <c r="D151" s="152" t="s">
        <v>162</v>
      </c>
      <c r="F151" s="154" t="s">
        <v>192</v>
      </c>
      <c r="H151" s="155">
        <v>541.21500000000003</v>
      </c>
      <c r="I151" s="156"/>
      <c r="L151" s="151"/>
      <c r="M151" s="157"/>
      <c r="T151" s="158"/>
      <c r="AT151" s="153" t="s">
        <v>162</v>
      </c>
      <c r="AU151" s="153" t="s">
        <v>85</v>
      </c>
      <c r="AV151" s="12" t="s">
        <v>85</v>
      </c>
      <c r="AW151" s="12" t="s">
        <v>3</v>
      </c>
      <c r="AX151" s="12" t="s">
        <v>83</v>
      </c>
      <c r="AY151" s="153" t="s">
        <v>128</v>
      </c>
    </row>
    <row r="152" spans="2:65" s="1" customFormat="1" ht="16.5" customHeight="1">
      <c r="B152" s="136"/>
      <c r="C152" s="137" t="s">
        <v>193</v>
      </c>
      <c r="D152" s="137" t="s">
        <v>131</v>
      </c>
      <c r="E152" s="138" t="s">
        <v>194</v>
      </c>
      <c r="F152" s="139" t="s">
        <v>195</v>
      </c>
      <c r="G152" s="140" t="s">
        <v>172</v>
      </c>
      <c r="H152" s="141">
        <v>300.67500000000001</v>
      </c>
      <c r="I152" s="142"/>
      <c r="J152" s="143">
        <f>ROUND(I152*H152,2)</f>
        <v>0</v>
      </c>
      <c r="K152" s="144"/>
      <c r="L152" s="30"/>
      <c r="M152" s="145" t="s">
        <v>1</v>
      </c>
      <c r="N152" s="146" t="s">
        <v>41</v>
      </c>
      <c r="P152" s="147">
        <f>O152*H152</f>
        <v>0</v>
      </c>
      <c r="Q152" s="147">
        <v>0</v>
      </c>
      <c r="R152" s="147">
        <f>Q152*H152</f>
        <v>0</v>
      </c>
      <c r="S152" s="147">
        <v>0</v>
      </c>
      <c r="T152" s="148">
        <f>S152*H152</f>
        <v>0</v>
      </c>
      <c r="AR152" s="149" t="s">
        <v>135</v>
      </c>
      <c r="AT152" s="149" t="s">
        <v>131</v>
      </c>
      <c r="AU152" s="149" t="s">
        <v>85</v>
      </c>
      <c r="AY152" s="15" t="s">
        <v>128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5" t="s">
        <v>83</v>
      </c>
      <c r="BK152" s="150">
        <f>ROUND(I152*H152,2)</f>
        <v>0</v>
      </c>
      <c r="BL152" s="15" t="s">
        <v>135</v>
      </c>
      <c r="BM152" s="149" t="s">
        <v>196</v>
      </c>
    </row>
    <row r="153" spans="2:65" s="1" customFormat="1" ht="24.2" customHeight="1">
      <c r="B153" s="136"/>
      <c r="C153" s="137" t="s">
        <v>197</v>
      </c>
      <c r="D153" s="137" t="s">
        <v>131</v>
      </c>
      <c r="E153" s="138" t="s">
        <v>198</v>
      </c>
      <c r="F153" s="139" t="s">
        <v>199</v>
      </c>
      <c r="G153" s="140" t="s">
        <v>147</v>
      </c>
      <c r="H153" s="141">
        <v>200</v>
      </c>
      <c r="I153" s="142"/>
      <c r="J153" s="143">
        <f>ROUND(I153*H153,2)</f>
        <v>0</v>
      </c>
      <c r="K153" s="144"/>
      <c r="L153" s="30"/>
      <c r="M153" s="145" t="s">
        <v>1</v>
      </c>
      <c r="N153" s="146" t="s">
        <v>41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135</v>
      </c>
      <c r="AT153" s="149" t="s">
        <v>131</v>
      </c>
      <c r="AU153" s="149" t="s">
        <v>85</v>
      </c>
      <c r="AY153" s="15" t="s">
        <v>128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5" t="s">
        <v>83</v>
      </c>
      <c r="BK153" s="150">
        <f>ROUND(I153*H153,2)</f>
        <v>0</v>
      </c>
      <c r="BL153" s="15" t="s">
        <v>135</v>
      </c>
      <c r="BM153" s="149" t="s">
        <v>200</v>
      </c>
    </row>
    <row r="154" spans="2:65" s="12" customFormat="1">
      <c r="B154" s="151"/>
      <c r="D154" s="152" t="s">
        <v>162</v>
      </c>
      <c r="E154" s="153" t="s">
        <v>1</v>
      </c>
      <c r="F154" s="154" t="s">
        <v>201</v>
      </c>
      <c r="H154" s="155">
        <v>200</v>
      </c>
      <c r="I154" s="156"/>
      <c r="L154" s="151"/>
      <c r="M154" s="157"/>
      <c r="T154" s="158"/>
      <c r="AT154" s="153" t="s">
        <v>162</v>
      </c>
      <c r="AU154" s="153" t="s">
        <v>85</v>
      </c>
      <c r="AV154" s="12" t="s">
        <v>85</v>
      </c>
      <c r="AW154" s="12" t="s">
        <v>32</v>
      </c>
      <c r="AX154" s="12" t="s">
        <v>83</v>
      </c>
      <c r="AY154" s="153" t="s">
        <v>128</v>
      </c>
    </row>
    <row r="155" spans="2:65" s="1" customFormat="1" ht="24.2" customHeight="1">
      <c r="B155" s="136"/>
      <c r="C155" s="137" t="s">
        <v>202</v>
      </c>
      <c r="D155" s="137" t="s">
        <v>131</v>
      </c>
      <c r="E155" s="138" t="s">
        <v>203</v>
      </c>
      <c r="F155" s="139" t="s">
        <v>204</v>
      </c>
      <c r="G155" s="140" t="s">
        <v>147</v>
      </c>
      <c r="H155" s="141">
        <v>556.79999999999995</v>
      </c>
      <c r="I155" s="142"/>
      <c r="J155" s="143">
        <f>ROUND(I155*H155,2)</f>
        <v>0</v>
      </c>
      <c r="K155" s="144"/>
      <c r="L155" s="30"/>
      <c r="M155" s="145" t="s">
        <v>1</v>
      </c>
      <c r="N155" s="146" t="s">
        <v>41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135</v>
      </c>
      <c r="AT155" s="149" t="s">
        <v>131</v>
      </c>
      <c r="AU155" s="149" t="s">
        <v>85</v>
      </c>
      <c r="AY155" s="15" t="s">
        <v>128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5" t="s">
        <v>83</v>
      </c>
      <c r="BK155" s="150">
        <f>ROUND(I155*H155,2)</f>
        <v>0</v>
      </c>
      <c r="BL155" s="15" t="s">
        <v>135</v>
      </c>
      <c r="BM155" s="149" t="s">
        <v>205</v>
      </c>
    </row>
    <row r="156" spans="2:65" s="12" customFormat="1">
      <c r="B156" s="151"/>
      <c r="D156" s="152" t="s">
        <v>162</v>
      </c>
      <c r="E156" s="153" t="s">
        <v>1</v>
      </c>
      <c r="F156" s="154" t="s">
        <v>206</v>
      </c>
      <c r="H156" s="155">
        <v>556.79999999999995</v>
      </c>
      <c r="I156" s="156"/>
      <c r="L156" s="151"/>
      <c r="M156" s="157"/>
      <c r="T156" s="158"/>
      <c r="AT156" s="153" t="s">
        <v>162</v>
      </c>
      <c r="AU156" s="153" t="s">
        <v>85</v>
      </c>
      <c r="AV156" s="12" t="s">
        <v>85</v>
      </c>
      <c r="AW156" s="12" t="s">
        <v>32</v>
      </c>
      <c r="AX156" s="12" t="s">
        <v>83</v>
      </c>
      <c r="AY156" s="153" t="s">
        <v>128</v>
      </c>
    </row>
    <row r="157" spans="2:65" s="1" customFormat="1" ht="24.2" customHeight="1">
      <c r="B157" s="136"/>
      <c r="C157" s="137" t="s">
        <v>207</v>
      </c>
      <c r="D157" s="137" t="s">
        <v>131</v>
      </c>
      <c r="E157" s="138" t="s">
        <v>208</v>
      </c>
      <c r="F157" s="139" t="s">
        <v>209</v>
      </c>
      <c r="G157" s="140" t="s">
        <v>210</v>
      </c>
      <c r="H157" s="141">
        <v>12</v>
      </c>
      <c r="I157" s="142"/>
      <c r="J157" s="143">
        <f>ROUND(I157*H157,2)</f>
        <v>0</v>
      </c>
      <c r="K157" s="144"/>
      <c r="L157" s="30"/>
      <c r="M157" s="145" t="s">
        <v>1</v>
      </c>
      <c r="N157" s="146" t="s">
        <v>41</v>
      </c>
      <c r="P157" s="147">
        <f>O157*H157</f>
        <v>0</v>
      </c>
      <c r="Q157" s="147">
        <v>1.281E-2</v>
      </c>
      <c r="R157" s="147">
        <f>Q157*H157</f>
        <v>0.15372</v>
      </c>
      <c r="S157" s="147">
        <v>0</v>
      </c>
      <c r="T157" s="148">
        <f>S157*H157</f>
        <v>0</v>
      </c>
      <c r="AR157" s="149" t="s">
        <v>135</v>
      </c>
      <c r="AT157" s="149" t="s">
        <v>131</v>
      </c>
      <c r="AU157" s="149" t="s">
        <v>85</v>
      </c>
      <c r="AY157" s="15" t="s">
        <v>128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5" t="s">
        <v>83</v>
      </c>
      <c r="BK157" s="150">
        <f>ROUND(I157*H157,2)</f>
        <v>0</v>
      </c>
      <c r="BL157" s="15" t="s">
        <v>135</v>
      </c>
      <c r="BM157" s="149" t="s">
        <v>211</v>
      </c>
    </row>
    <row r="158" spans="2:65" s="11" customFormat="1" ht="22.9" customHeight="1">
      <c r="B158" s="125"/>
      <c r="D158" s="126" t="s">
        <v>75</v>
      </c>
      <c r="E158" s="134" t="s">
        <v>212</v>
      </c>
      <c r="F158" s="134" t="s">
        <v>213</v>
      </c>
      <c r="I158" s="128"/>
      <c r="J158" s="135">
        <f>BK158</f>
        <v>0</v>
      </c>
      <c r="L158" s="125"/>
      <c r="M158" s="129"/>
      <c r="P158" s="130">
        <f>SUM(P159:P174)</f>
        <v>0</v>
      </c>
      <c r="R158" s="130">
        <f>SUM(R159:R174)</f>
        <v>1.6779999999999989E-2</v>
      </c>
      <c r="T158" s="131">
        <f>SUM(T159:T174)</f>
        <v>0</v>
      </c>
      <c r="AR158" s="126" t="s">
        <v>83</v>
      </c>
      <c r="AT158" s="132" t="s">
        <v>75</v>
      </c>
      <c r="AU158" s="132" t="s">
        <v>83</v>
      </c>
      <c r="AY158" s="126" t="s">
        <v>128</v>
      </c>
      <c r="BK158" s="133">
        <f>SUM(BK159:BK174)</f>
        <v>0</v>
      </c>
    </row>
    <row r="159" spans="2:65" s="1" customFormat="1" ht="24.2" customHeight="1">
      <c r="B159" s="136"/>
      <c r="C159" s="137" t="s">
        <v>214</v>
      </c>
      <c r="D159" s="137" t="s">
        <v>131</v>
      </c>
      <c r="E159" s="138" t="s">
        <v>215</v>
      </c>
      <c r="F159" s="139" t="s">
        <v>216</v>
      </c>
      <c r="G159" s="140" t="s">
        <v>147</v>
      </c>
      <c r="H159" s="141">
        <v>200</v>
      </c>
      <c r="I159" s="142"/>
      <c r="J159" s="143">
        <f>ROUND(I159*H159,2)</f>
        <v>0</v>
      </c>
      <c r="K159" s="144"/>
      <c r="L159" s="30"/>
      <c r="M159" s="145" t="s">
        <v>1</v>
      </c>
      <c r="N159" s="146" t="s">
        <v>41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135</v>
      </c>
      <c r="AT159" s="149" t="s">
        <v>131</v>
      </c>
      <c r="AU159" s="149" t="s">
        <v>85</v>
      </c>
      <c r="AY159" s="15" t="s">
        <v>128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5" t="s">
        <v>83</v>
      </c>
      <c r="BK159" s="150">
        <f>ROUND(I159*H159,2)</f>
        <v>0</v>
      </c>
      <c r="BL159" s="15" t="s">
        <v>135</v>
      </c>
      <c r="BM159" s="149" t="s">
        <v>217</v>
      </c>
    </row>
    <row r="160" spans="2:65" s="12" customFormat="1">
      <c r="B160" s="151"/>
      <c r="D160" s="152" t="s">
        <v>162</v>
      </c>
      <c r="E160" s="153" t="s">
        <v>1</v>
      </c>
      <c r="F160" s="154" t="s">
        <v>201</v>
      </c>
      <c r="H160" s="155">
        <v>200</v>
      </c>
      <c r="I160" s="156"/>
      <c r="L160" s="151"/>
      <c r="M160" s="157"/>
      <c r="T160" s="158"/>
      <c r="AT160" s="153" t="s">
        <v>162</v>
      </c>
      <c r="AU160" s="153" t="s">
        <v>85</v>
      </c>
      <c r="AV160" s="12" t="s">
        <v>85</v>
      </c>
      <c r="AW160" s="12" t="s">
        <v>32</v>
      </c>
      <c r="AX160" s="12" t="s">
        <v>83</v>
      </c>
      <c r="AY160" s="153" t="s">
        <v>128</v>
      </c>
    </row>
    <row r="161" spans="2:65" s="1" customFormat="1" ht="16.5" customHeight="1">
      <c r="B161" s="136"/>
      <c r="C161" s="166" t="s">
        <v>212</v>
      </c>
      <c r="D161" s="166" t="s">
        <v>218</v>
      </c>
      <c r="E161" s="167" t="s">
        <v>219</v>
      </c>
      <c r="F161" s="168" t="s">
        <v>220</v>
      </c>
      <c r="G161" s="169" t="s">
        <v>221</v>
      </c>
      <c r="H161" s="170">
        <v>4</v>
      </c>
      <c r="I161" s="171"/>
      <c r="J161" s="172">
        <f>ROUND(I161*H161,2)</f>
        <v>0</v>
      </c>
      <c r="K161" s="173"/>
      <c r="L161" s="174"/>
      <c r="M161" s="175" t="s">
        <v>1</v>
      </c>
      <c r="N161" s="176" t="s">
        <v>41</v>
      </c>
      <c r="P161" s="147">
        <f>O161*H161</f>
        <v>0</v>
      </c>
      <c r="Q161" s="147">
        <v>1E-3</v>
      </c>
      <c r="R161" s="147">
        <f>Q161*H161</f>
        <v>4.0000000000000001E-3</v>
      </c>
      <c r="S161" s="147">
        <v>0</v>
      </c>
      <c r="T161" s="148">
        <f>S161*H161</f>
        <v>0</v>
      </c>
      <c r="AR161" s="149" t="s">
        <v>164</v>
      </c>
      <c r="AT161" s="149" t="s">
        <v>218</v>
      </c>
      <c r="AU161" s="149" t="s">
        <v>85</v>
      </c>
      <c r="AY161" s="15" t="s">
        <v>128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5" t="s">
        <v>83</v>
      </c>
      <c r="BK161" s="150">
        <f>ROUND(I161*H161,2)</f>
        <v>0</v>
      </c>
      <c r="BL161" s="15" t="s">
        <v>135</v>
      </c>
      <c r="BM161" s="149" t="s">
        <v>222</v>
      </c>
    </row>
    <row r="162" spans="2:65" s="12" customFormat="1">
      <c r="B162" s="151"/>
      <c r="D162" s="152" t="s">
        <v>162</v>
      </c>
      <c r="F162" s="154" t="s">
        <v>223</v>
      </c>
      <c r="H162" s="155">
        <v>4</v>
      </c>
      <c r="I162" s="156"/>
      <c r="L162" s="151"/>
      <c r="M162" s="157"/>
      <c r="T162" s="158"/>
      <c r="AT162" s="153" t="s">
        <v>162</v>
      </c>
      <c r="AU162" s="153" t="s">
        <v>85</v>
      </c>
      <c r="AV162" s="12" t="s">
        <v>85</v>
      </c>
      <c r="AW162" s="12" t="s">
        <v>3</v>
      </c>
      <c r="AX162" s="12" t="s">
        <v>83</v>
      </c>
      <c r="AY162" s="153" t="s">
        <v>128</v>
      </c>
    </row>
    <row r="163" spans="2:65" s="1" customFormat="1" ht="24.2" customHeight="1">
      <c r="B163" s="136"/>
      <c r="C163" s="137" t="s">
        <v>224</v>
      </c>
      <c r="D163" s="137" t="s">
        <v>131</v>
      </c>
      <c r="E163" s="138" t="s">
        <v>225</v>
      </c>
      <c r="F163" s="139" t="s">
        <v>226</v>
      </c>
      <c r="G163" s="140" t="s">
        <v>147</v>
      </c>
      <c r="H163" s="141">
        <v>139</v>
      </c>
      <c r="I163" s="142"/>
      <c r="J163" s="143">
        <f>ROUND(I163*H163,2)</f>
        <v>0</v>
      </c>
      <c r="K163" s="144"/>
      <c r="L163" s="30"/>
      <c r="M163" s="145" t="s">
        <v>1</v>
      </c>
      <c r="N163" s="146" t="s">
        <v>41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135</v>
      </c>
      <c r="AT163" s="149" t="s">
        <v>131</v>
      </c>
      <c r="AU163" s="149" t="s">
        <v>85</v>
      </c>
      <c r="AY163" s="15" t="s">
        <v>128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5" t="s">
        <v>83</v>
      </c>
      <c r="BK163" s="150">
        <f>ROUND(I163*H163,2)</f>
        <v>0</v>
      </c>
      <c r="BL163" s="15" t="s">
        <v>135</v>
      </c>
      <c r="BM163" s="149" t="s">
        <v>227</v>
      </c>
    </row>
    <row r="164" spans="2:65" s="12" customFormat="1">
      <c r="B164" s="151"/>
      <c r="D164" s="152" t="s">
        <v>162</v>
      </c>
      <c r="E164" s="153" t="s">
        <v>1</v>
      </c>
      <c r="F164" s="154" t="s">
        <v>228</v>
      </c>
      <c r="H164" s="155">
        <v>139</v>
      </c>
      <c r="I164" s="156"/>
      <c r="L164" s="151"/>
      <c r="M164" s="157"/>
      <c r="T164" s="158"/>
      <c r="AT164" s="153" t="s">
        <v>162</v>
      </c>
      <c r="AU164" s="153" t="s">
        <v>85</v>
      </c>
      <c r="AV164" s="12" t="s">
        <v>85</v>
      </c>
      <c r="AW164" s="12" t="s">
        <v>32</v>
      </c>
      <c r="AX164" s="12" t="s">
        <v>83</v>
      </c>
      <c r="AY164" s="153" t="s">
        <v>128</v>
      </c>
    </row>
    <row r="165" spans="2:65" s="1" customFormat="1" ht="16.5" customHeight="1">
      <c r="B165" s="136"/>
      <c r="C165" s="166" t="s">
        <v>229</v>
      </c>
      <c r="D165" s="166" t="s">
        <v>218</v>
      </c>
      <c r="E165" s="167" t="s">
        <v>219</v>
      </c>
      <c r="F165" s="168" t="s">
        <v>220</v>
      </c>
      <c r="G165" s="169" t="s">
        <v>221</v>
      </c>
      <c r="H165" s="170">
        <v>2.78</v>
      </c>
      <c r="I165" s="171"/>
      <c r="J165" s="172">
        <f>ROUND(I165*H165,2)</f>
        <v>0</v>
      </c>
      <c r="K165" s="173"/>
      <c r="L165" s="174"/>
      <c r="M165" s="175" t="s">
        <v>1</v>
      </c>
      <c r="N165" s="176" t="s">
        <v>41</v>
      </c>
      <c r="P165" s="147">
        <f>O165*H165</f>
        <v>0</v>
      </c>
      <c r="Q165" s="147">
        <v>1E-3</v>
      </c>
      <c r="R165" s="147">
        <f>Q165*H165</f>
        <v>2.7799999999999999E-3</v>
      </c>
      <c r="S165" s="147">
        <v>0</v>
      </c>
      <c r="T165" s="148">
        <f>S165*H165</f>
        <v>0</v>
      </c>
      <c r="AR165" s="149" t="s">
        <v>164</v>
      </c>
      <c r="AT165" s="149" t="s">
        <v>218</v>
      </c>
      <c r="AU165" s="149" t="s">
        <v>85</v>
      </c>
      <c r="AY165" s="15" t="s">
        <v>128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5" t="s">
        <v>83</v>
      </c>
      <c r="BK165" s="150">
        <f>ROUND(I165*H165,2)</f>
        <v>0</v>
      </c>
      <c r="BL165" s="15" t="s">
        <v>135</v>
      </c>
      <c r="BM165" s="149" t="s">
        <v>230</v>
      </c>
    </row>
    <row r="166" spans="2:65" s="12" customFormat="1">
      <c r="B166" s="151"/>
      <c r="D166" s="152" t="s">
        <v>162</v>
      </c>
      <c r="F166" s="154" t="s">
        <v>231</v>
      </c>
      <c r="H166" s="155">
        <v>2.78</v>
      </c>
      <c r="I166" s="156"/>
      <c r="L166" s="151"/>
      <c r="M166" s="157"/>
      <c r="T166" s="158"/>
      <c r="AT166" s="153" t="s">
        <v>162</v>
      </c>
      <c r="AU166" s="153" t="s">
        <v>85</v>
      </c>
      <c r="AV166" s="12" t="s">
        <v>85</v>
      </c>
      <c r="AW166" s="12" t="s">
        <v>3</v>
      </c>
      <c r="AX166" s="12" t="s">
        <v>83</v>
      </c>
      <c r="AY166" s="153" t="s">
        <v>128</v>
      </c>
    </row>
    <row r="167" spans="2:65" s="1" customFormat="1" ht="37.9" customHeight="1">
      <c r="B167" s="136"/>
      <c r="C167" s="137" t="s">
        <v>7</v>
      </c>
      <c r="D167" s="137" t="s">
        <v>131</v>
      </c>
      <c r="E167" s="138" t="s">
        <v>232</v>
      </c>
      <c r="F167" s="139" t="s">
        <v>233</v>
      </c>
      <c r="G167" s="140" t="s">
        <v>147</v>
      </c>
      <c r="H167" s="141">
        <v>200</v>
      </c>
      <c r="I167" s="142"/>
      <c r="J167" s="143">
        <f t="shared" ref="J167:J173" si="0">ROUND(I167*H167,2)</f>
        <v>0</v>
      </c>
      <c r="K167" s="144"/>
      <c r="L167" s="30"/>
      <c r="M167" s="145" t="s">
        <v>1</v>
      </c>
      <c r="N167" s="146" t="s">
        <v>41</v>
      </c>
      <c r="P167" s="147">
        <f t="shared" ref="P167:P173" si="1">O167*H167</f>
        <v>0</v>
      </c>
      <c r="Q167" s="147">
        <v>0</v>
      </c>
      <c r="R167" s="147">
        <f t="shared" ref="R167:R173" si="2">Q167*H167</f>
        <v>0</v>
      </c>
      <c r="S167" s="147">
        <v>0</v>
      </c>
      <c r="T167" s="148">
        <f t="shared" ref="T167:T173" si="3">S167*H167</f>
        <v>0</v>
      </c>
      <c r="AR167" s="149" t="s">
        <v>135</v>
      </c>
      <c r="AT167" s="149" t="s">
        <v>131</v>
      </c>
      <c r="AU167" s="149" t="s">
        <v>85</v>
      </c>
      <c r="AY167" s="15" t="s">
        <v>128</v>
      </c>
      <c r="BE167" s="150">
        <f t="shared" ref="BE167:BE173" si="4">IF(N167="základní",J167,0)</f>
        <v>0</v>
      </c>
      <c r="BF167" s="150">
        <f t="shared" ref="BF167:BF173" si="5">IF(N167="snížená",J167,0)</f>
        <v>0</v>
      </c>
      <c r="BG167" s="150">
        <f t="shared" ref="BG167:BG173" si="6">IF(N167="zákl. přenesená",J167,0)</f>
        <v>0</v>
      </c>
      <c r="BH167" s="150">
        <f t="shared" ref="BH167:BH173" si="7">IF(N167="sníž. přenesená",J167,0)</f>
        <v>0</v>
      </c>
      <c r="BI167" s="150">
        <f t="shared" ref="BI167:BI173" si="8">IF(N167="nulová",J167,0)</f>
        <v>0</v>
      </c>
      <c r="BJ167" s="15" t="s">
        <v>83</v>
      </c>
      <c r="BK167" s="150">
        <f t="shared" ref="BK167:BK173" si="9">ROUND(I167*H167,2)</f>
        <v>0</v>
      </c>
      <c r="BL167" s="15" t="s">
        <v>135</v>
      </c>
      <c r="BM167" s="149" t="s">
        <v>234</v>
      </c>
    </row>
    <row r="168" spans="2:65" s="1" customFormat="1" ht="21.75" customHeight="1">
      <c r="B168" s="136"/>
      <c r="C168" s="137" t="s">
        <v>235</v>
      </c>
      <c r="D168" s="137" t="s">
        <v>131</v>
      </c>
      <c r="E168" s="138" t="s">
        <v>236</v>
      </c>
      <c r="F168" s="139" t="s">
        <v>237</v>
      </c>
      <c r="G168" s="140" t="s">
        <v>147</v>
      </c>
      <c r="H168" s="141">
        <v>200</v>
      </c>
      <c r="I168" s="142"/>
      <c r="J168" s="143">
        <f t="shared" si="0"/>
        <v>0</v>
      </c>
      <c r="K168" s="144"/>
      <c r="L168" s="30"/>
      <c r="M168" s="145" t="s">
        <v>1</v>
      </c>
      <c r="N168" s="146" t="s">
        <v>41</v>
      </c>
      <c r="P168" s="147">
        <f t="shared" si="1"/>
        <v>0</v>
      </c>
      <c r="Q168" s="147">
        <v>0</v>
      </c>
      <c r="R168" s="147">
        <f t="shared" si="2"/>
        <v>0</v>
      </c>
      <c r="S168" s="147">
        <v>0</v>
      </c>
      <c r="T168" s="148">
        <f t="shared" si="3"/>
        <v>0</v>
      </c>
      <c r="AR168" s="149" t="s">
        <v>135</v>
      </c>
      <c r="AT168" s="149" t="s">
        <v>131</v>
      </c>
      <c r="AU168" s="149" t="s">
        <v>85</v>
      </c>
      <c r="AY168" s="15" t="s">
        <v>128</v>
      </c>
      <c r="BE168" s="150">
        <f t="shared" si="4"/>
        <v>0</v>
      </c>
      <c r="BF168" s="150">
        <f t="shared" si="5"/>
        <v>0</v>
      </c>
      <c r="BG168" s="150">
        <f t="shared" si="6"/>
        <v>0</v>
      </c>
      <c r="BH168" s="150">
        <f t="shared" si="7"/>
        <v>0</v>
      </c>
      <c r="BI168" s="150">
        <f t="shared" si="8"/>
        <v>0</v>
      </c>
      <c r="BJ168" s="15" t="s">
        <v>83</v>
      </c>
      <c r="BK168" s="150">
        <f t="shared" si="9"/>
        <v>0</v>
      </c>
      <c r="BL168" s="15" t="s">
        <v>135</v>
      </c>
      <c r="BM168" s="149" t="s">
        <v>238</v>
      </c>
    </row>
    <row r="169" spans="2:65" s="1" customFormat="1" ht="21.75" customHeight="1">
      <c r="B169" s="136"/>
      <c r="C169" s="137" t="s">
        <v>239</v>
      </c>
      <c r="D169" s="137" t="s">
        <v>131</v>
      </c>
      <c r="E169" s="138" t="s">
        <v>240</v>
      </c>
      <c r="F169" s="139" t="s">
        <v>241</v>
      </c>
      <c r="G169" s="140" t="s">
        <v>147</v>
      </c>
      <c r="H169" s="141">
        <v>200</v>
      </c>
      <c r="I169" s="142"/>
      <c r="J169" s="143">
        <f t="shared" si="0"/>
        <v>0</v>
      </c>
      <c r="K169" s="144"/>
      <c r="L169" s="30"/>
      <c r="M169" s="145" t="s">
        <v>1</v>
      </c>
      <c r="N169" s="146" t="s">
        <v>41</v>
      </c>
      <c r="P169" s="147">
        <f t="shared" si="1"/>
        <v>0</v>
      </c>
      <c r="Q169" s="147">
        <v>0</v>
      </c>
      <c r="R169" s="147">
        <f t="shared" si="2"/>
        <v>0</v>
      </c>
      <c r="S169" s="147">
        <v>0</v>
      </c>
      <c r="T169" s="148">
        <f t="shared" si="3"/>
        <v>0</v>
      </c>
      <c r="AR169" s="149" t="s">
        <v>135</v>
      </c>
      <c r="AT169" s="149" t="s">
        <v>131</v>
      </c>
      <c r="AU169" s="149" t="s">
        <v>85</v>
      </c>
      <c r="AY169" s="15" t="s">
        <v>128</v>
      </c>
      <c r="BE169" s="150">
        <f t="shared" si="4"/>
        <v>0</v>
      </c>
      <c r="BF169" s="150">
        <f t="shared" si="5"/>
        <v>0</v>
      </c>
      <c r="BG169" s="150">
        <f t="shared" si="6"/>
        <v>0</v>
      </c>
      <c r="BH169" s="150">
        <f t="shared" si="7"/>
        <v>0</v>
      </c>
      <c r="BI169" s="150">
        <f t="shared" si="8"/>
        <v>0</v>
      </c>
      <c r="BJ169" s="15" t="s">
        <v>83</v>
      </c>
      <c r="BK169" s="150">
        <f t="shared" si="9"/>
        <v>0</v>
      </c>
      <c r="BL169" s="15" t="s">
        <v>135</v>
      </c>
      <c r="BM169" s="149" t="s">
        <v>242</v>
      </c>
    </row>
    <row r="170" spans="2:65" s="1" customFormat="1" ht="21.75" customHeight="1">
      <c r="B170" s="136"/>
      <c r="C170" s="137" t="s">
        <v>243</v>
      </c>
      <c r="D170" s="137" t="s">
        <v>131</v>
      </c>
      <c r="E170" s="138" t="s">
        <v>244</v>
      </c>
      <c r="F170" s="139" t="s">
        <v>245</v>
      </c>
      <c r="G170" s="140" t="s">
        <v>147</v>
      </c>
      <c r="H170" s="141">
        <v>200</v>
      </c>
      <c r="I170" s="142"/>
      <c r="J170" s="143">
        <f t="shared" si="0"/>
        <v>0</v>
      </c>
      <c r="K170" s="144"/>
      <c r="L170" s="30"/>
      <c r="M170" s="145" t="s">
        <v>1</v>
      </c>
      <c r="N170" s="146" t="s">
        <v>41</v>
      </c>
      <c r="P170" s="147">
        <f t="shared" si="1"/>
        <v>0</v>
      </c>
      <c r="Q170" s="147">
        <v>0</v>
      </c>
      <c r="R170" s="147">
        <f t="shared" si="2"/>
        <v>0</v>
      </c>
      <c r="S170" s="147">
        <v>0</v>
      </c>
      <c r="T170" s="148">
        <f t="shared" si="3"/>
        <v>0</v>
      </c>
      <c r="AR170" s="149" t="s">
        <v>135</v>
      </c>
      <c r="AT170" s="149" t="s">
        <v>131</v>
      </c>
      <c r="AU170" s="149" t="s">
        <v>85</v>
      </c>
      <c r="AY170" s="15" t="s">
        <v>128</v>
      </c>
      <c r="BE170" s="150">
        <f t="shared" si="4"/>
        <v>0</v>
      </c>
      <c r="BF170" s="150">
        <f t="shared" si="5"/>
        <v>0</v>
      </c>
      <c r="BG170" s="150">
        <f t="shared" si="6"/>
        <v>0</v>
      </c>
      <c r="BH170" s="150">
        <f t="shared" si="7"/>
        <v>0</v>
      </c>
      <c r="BI170" s="150">
        <f t="shared" si="8"/>
        <v>0</v>
      </c>
      <c r="BJ170" s="15" t="s">
        <v>83</v>
      </c>
      <c r="BK170" s="150">
        <f t="shared" si="9"/>
        <v>0</v>
      </c>
      <c r="BL170" s="15" t="s">
        <v>135</v>
      </c>
      <c r="BM170" s="149" t="s">
        <v>246</v>
      </c>
    </row>
    <row r="171" spans="2:65" s="1" customFormat="1" ht="33" customHeight="1">
      <c r="B171" s="136"/>
      <c r="C171" s="137" t="s">
        <v>247</v>
      </c>
      <c r="D171" s="137" t="s">
        <v>131</v>
      </c>
      <c r="E171" s="138" t="s">
        <v>248</v>
      </c>
      <c r="F171" s="139" t="s">
        <v>249</v>
      </c>
      <c r="G171" s="140" t="s">
        <v>147</v>
      </c>
      <c r="H171" s="141">
        <v>200</v>
      </c>
      <c r="I171" s="142"/>
      <c r="J171" s="143">
        <f t="shared" si="0"/>
        <v>0</v>
      </c>
      <c r="K171" s="144"/>
      <c r="L171" s="30"/>
      <c r="M171" s="145" t="s">
        <v>1</v>
      </c>
      <c r="N171" s="146" t="s">
        <v>41</v>
      </c>
      <c r="P171" s="147">
        <f t="shared" si="1"/>
        <v>0</v>
      </c>
      <c r="Q171" s="147">
        <v>0</v>
      </c>
      <c r="R171" s="147">
        <f t="shared" si="2"/>
        <v>0</v>
      </c>
      <c r="S171" s="147">
        <v>0</v>
      </c>
      <c r="T171" s="148">
        <f t="shared" si="3"/>
        <v>0</v>
      </c>
      <c r="AR171" s="149" t="s">
        <v>135</v>
      </c>
      <c r="AT171" s="149" t="s">
        <v>131</v>
      </c>
      <c r="AU171" s="149" t="s">
        <v>85</v>
      </c>
      <c r="AY171" s="15" t="s">
        <v>128</v>
      </c>
      <c r="BE171" s="150">
        <f t="shared" si="4"/>
        <v>0</v>
      </c>
      <c r="BF171" s="150">
        <f t="shared" si="5"/>
        <v>0</v>
      </c>
      <c r="BG171" s="150">
        <f t="shared" si="6"/>
        <v>0</v>
      </c>
      <c r="BH171" s="150">
        <f t="shared" si="7"/>
        <v>0</v>
      </c>
      <c r="BI171" s="150">
        <f t="shared" si="8"/>
        <v>0</v>
      </c>
      <c r="BJ171" s="15" t="s">
        <v>83</v>
      </c>
      <c r="BK171" s="150">
        <f t="shared" si="9"/>
        <v>0</v>
      </c>
      <c r="BL171" s="15" t="s">
        <v>135</v>
      </c>
      <c r="BM171" s="149" t="s">
        <v>250</v>
      </c>
    </row>
    <row r="172" spans="2:65" s="1" customFormat="1" ht="24.2" customHeight="1">
      <c r="B172" s="136"/>
      <c r="C172" s="137" t="s">
        <v>251</v>
      </c>
      <c r="D172" s="137" t="s">
        <v>131</v>
      </c>
      <c r="E172" s="138" t="s">
        <v>252</v>
      </c>
      <c r="F172" s="139" t="s">
        <v>253</v>
      </c>
      <c r="G172" s="140" t="s">
        <v>190</v>
      </c>
      <c r="H172" s="141">
        <v>1.0999999999999999E-2</v>
      </c>
      <c r="I172" s="142"/>
      <c r="J172" s="143">
        <f t="shared" si="0"/>
        <v>0</v>
      </c>
      <c r="K172" s="144"/>
      <c r="L172" s="30"/>
      <c r="M172" s="145" t="s">
        <v>1</v>
      </c>
      <c r="N172" s="146" t="s">
        <v>41</v>
      </c>
      <c r="P172" s="147">
        <f t="shared" si="1"/>
        <v>0</v>
      </c>
      <c r="Q172" s="147">
        <v>0</v>
      </c>
      <c r="R172" s="147">
        <f t="shared" si="2"/>
        <v>0</v>
      </c>
      <c r="S172" s="147">
        <v>0</v>
      </c>
      <c r="T172" s="148">
        <f t="shared" si="3"/>
        <v>0</v>
      </c>
      <c r="AR172" s="149" t="s">
        <v>135</v>
      </c>
      <c r="AT172" s="149" t="s">
        <v>131</v>
      </c>
      <c r="AU172" s="149" t="s">
        <v>85</v>
      </c>
      <c r="AY172" s="15" t="s">
        <v>128</v>
      </c>
      <c r="BE172" s="150">
        <f t="shared" si="4"/>
        <v>0</v>
      </c>
      <c r="BF172" s="150">
        <f t="shared" si="5"/>
        <v>0</v>
      </c>
      <c r="BG172" s="150">
        <f t="shared" si="6"/>
        <v>0</v>
      </c>
      <c r="BH172" s="150">
        <f t="shared" si="7"/>
        <v>0</v>
      </c>
      <c r="BI172" s="150">
        <f t="shared" si="8"/>
        <v>0</v>
      </c>
      <c r="BJ172" s="15" t="s">
        <v>83</v>
      </c>
      <c r="BK172" s="150">
        <f t="shared" si="9"/>
        <v>0</v>
      </c>
      <c r="BL172" s="15" t="s">
        <v>135</v>
      </c>
      <c r="BM172" s="149" t="s">
        <v>254</v>
      </c>
    </row>
    <row r="173" spans="2:65" s="1" customFormat="1" ht="16.5" customHeight="1">
      <c r="B173" s="136"/>
      <c r="C173" s="166" t="s">
        <v>255</v>
      </c>
      <c r="D173" s="166" t="s">
        <v>218</v>
      </c>
      <c r="E173" s="167" t="s">
        <v>256</v>
      </c>
      <c r="F173" s="168" t="s">
        <v>257</v>
      </c>
      <c r="G173" s="169" t="s">
        <v>221</v>
      </c>
      <c r="H173" s="170">
        <v>9.9999999999999893</v>
      </c>
      <c r="I173" s="171"/>
      <c r="J173" s="172">
        <f t="shared" si="0"/>
        <v>0</v>
      </c>
      <c r="K173" s="173"/>
      <c r="L173" s="174"/>
      <c r="M173" s="175" t="s">
        <v>1</v>
      </c>
      <c r="N173" s="176" t="s">
        <v>41</v>
      </c>
      <c r="P173" s="147">
        <f t="shared" si="1"/>
        <v>0</v>
      </c>
      <c r="Q173" s="147">
        <v>1E-3</v>
      </c>
      <c r="R173" s="147">
        <f t="shared" si="2"/>
        <v>9.9999999999999898E-3</v>
      </c>
      <c r="S173" s="147">
        <v>0</v>
      </c>
      <c r="T173" s="148">
        <f t="shared" si="3"/>
        <v>0</v>
      </c>
      <c r="AR173" s="149" t="s">
        <v>164</v>
      </c>
      <c r="AT173" s="149" t="s">
        <v>218</v>
      </c>
      <c r="AU173" s="149" t="s">
        <v>85</v>
      </c>
      <c r="AY173" s="15" t="s">
        <v>128</v>
      </c>
      <c r="BE173" s="150">
        <f t="shared" si="4"/>
        <v>0</v>
      </c>
      <c r="BF173" s="150">
        <f t="shared" si="5"/>
        <v>0</v>
      </c>
      <c r="BG173" s="150">
        <f t="shared" si="6"/>
        <v>0</v>
      </c>
      <c r="BH173" s="150">
        <f t="shared" si="7"/>
        <v>0</v>
      </c>
      <c r="BI173" s="150">
        <f t="shared" si="8"/>
        <v>0</v>
      </c>
      <c r="BJ173" s="15" t="s">
        <v>83</v>
      </c>
      <c r="BK173" s="150">
        <f t="shared" si="9"/>
        <v>0</v>
      </c>
      <c r="BL173" s="15" t="s">
        <v>135</v>
      </c>
      <c r="BM173" s="149" t="s">
        <v>258</v>
      </c>
    </row>
    <row r="174" spans="2:65" s="12" customFormat="1">
      <c r="B174" s="151"/>
      <c r="D174" s="152" t="s">
        <v>162</v>
      </c>
      <c r="F174" s="154" t="s">
        <v>259</v>
      </c>
      <c r="H174" s="155">
        <v>9.9999999999999893</v>
      </c>
      <c r="I174" s="156"/>
      <c r="L174" s="151"/>
      <c r="M174" s="157"/>
      <c r="T174" s="158"/>
      <c r="AT174" s="153" t="s">
        <v>162</v>
      </c>
      <c r="AU174" s="153" t="s">
        <v>85</v>
      </c>
      <c r="AV174" s="12" t="s">
        <v>85</v>
      </c>
      <c r="AW174" s="12" t="s">
        <v>3</v>
      </c>
      <c r="AX174" s="12" t="s">
        <v>83</v>
      </c>
      <c r="AY174" s="153" t="s">
        <v>128</v>
      </c>
    </row>
    <row r="175" spans="2:65" s="11" customFormat="1" ht="22.9" customHeight="1">
      <c r="B175" s="125"/>
      <c r="D175" s="126" t="s">
        <v>75</v>
      </c>
      <c r="E175" s="134" t="s">
        <v>149</v>
      </c>
      <c r="F175" s="134" t="s">
        <v>260</v>
      </c>
      <c r="I175" s="128"/>
      <c r="J175" s="135">
        <f>BK175</f>
        <v>0</v>
      </c>
      <c r="L175" s="125"/>
      <c r="M175" s="129"/>
      <c r="P175" s="130">
        <f>SUM(P176:P213)</f>
        <v>0</v>
      </c>
      <c r="R175" s="130">
        <f>SUM(R176:R213)</f>
        <v>731.28848099999993</v>
      </c>
      <c r="T175" s="131">
        <f>SUM(T176:T213)</f>
        <v>0</v>
      </c>
      <c r="AR175" s="126" t="s">
        <v>83</v>
      </c>
      <c r="AT175" s="132" t="s">
        <v>75</v>
      </c>
      <c r="AU175" s="132" t="s">
        <v>83</v>
      </c>
      <c r="AY175" s="126" t="s">
        <v>128</v>
      </c>
      <c r="BK175" s="133">
        <f>SUM(BK176:BK213)</f>
        <v>0</v>
      </c>
    </row>
    <row r="176" spans="2:65" s="1" customFormat="1" ht="33" customHeight="1">
      <c r="B176" s="136"/>
      <c r="C176" s="137" t="s">
        <v>261</v>
      </c>
      <c r="D176" s="137" t="s">
        <v>131</v>
      </c>
      <c r="E176" s="138" t="s">
        <v>262</v>
      </c>
      <c r="F176" s="139" t="s">
        <v>263</v>
      </c>
      <c r="G176" s="140" t="s">
        <v>147</v>
      </c>
      <c r="H176" s="141">
        <v>529.25</v>
      </c>
      <c r="I176" s="142"/>
      <c r="J176" s="143">
        <f>ROUND(I176*H176,2)</f>
        <v>0</v>
      </c>
      <c r="K176" s="144"/>
      <c r="L176" s="30"/>
      <c r="M176" s="145" t="s">
        <v>1</v>
      </c>
      <c r="N176" s="146" t="s">
        <v>41</v>
      </c>
      <c r="P176" s="147">
        <f>O176*H176</f>
        <v>0</v>
      </c>
      <c r="Q176" s="147">
        <v>0.29699999999999999</v>
      </c>
      <c r="R176" s="147">
        <f>Q176*H176</f>
        <v>157.18725000000001</v>
      </c>
      <c r="S176" s="147">
        <v>0</v>
      </c>
      <c r="T176" s="148">
        <f>S176*H176</f>
        <v>0</v>
      </c>
      <c r="AR176" s="149" t="s">
        <v>135</v>
      </c>
      <c r="AT176" s="149" t="s">
        <v>131</v>
      </c>
      <c r="AU176" s="149" t="s">
        <v>85</v>
      </c>
      <c r="AY176" s="15" t="s">
        <v>128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5" t="s">
        <v>83</v>
      </c>
      <c r="BK176" s="150">
        <f>ROUND(I176*H176,2)</f>
        <v>0</v>
      </c>
      <c r="BL176" s="15" t="s">
        <v>135</v>
      </c>
      <c r="BM176" s="149" t="s">
        <v>264</v>
      </c>
    </row>
    <row r="177" spans="2:65" s="12" customFormat="1">
      <c r="B177" s="151"/>
      <c r="D177" s="152" t="s">
        <v>162</v>
      </c>
      <c r="E177" s="153" t="s">
        <v>1</v>
      </c>
      <c r="F177" s="154" t="s">
        <v>265</v>
      </c>
      <c r="H177" s="155">
        <v>529.25</v>
      </c>
      <c r="I177" s="156"/>
      <c r="L177" s="151"/>
      <c r="M177" s="157"/>
      <c r="T177" s="158"/>
      <c r="AT177" s="153" t="s">
        <v>162</v>
      </c>
      <c r="AU177" s="153" t="s">
        <v>85</v>
      </c>
      <c r="AV177" s="12" t="s">
        <v>85</v>
      </c>
      <c r="AW177" s="12" t="s">
        <v>32</v>
      </c>
      <c r="AX177" s="12" t="s">
        <v>83</v>
      </c>
      <c r="AY177" s="153" t="s">
        <v>128</v>
      </c>
    </row>
    <row r="178" spans="2:65" s="1" customFormat="1" ht="33" customHeight="1">
      <c r="B178" s="136"/>
      <c r="C178" s="137" t="s">
        <v>266</v>
      </c>
      <c r="D178" s="137" t="s">
        <v>131</v>
      </c>
      <c r="E178" s="138" t="s">
        <v>267</v>
      </c>
      <c r="F178" s="139" t="s">
        <v>268</v>
      </c>
      <c r="G178" s="140" t="s">
        <v>147</v>
      </c>
      <c r="H178" s="141">
        <v>444</v>
      </c>
      <c r="I178" s="142"/>
      <c r="J178" s="143">
        <f>ROUND(I178*H178,2)</f>
        <v>0</v>
      </c>
      <c r="K178" s="144"/>
      <c r="L178" s="30"/>
      <c r="M178" s="145" t="s">
        <v>1</v>
      </c>
      <c r="N178" s="146" t="s">
        <v>41</v>
      </c>
      <c r="P178" s="147">
        <f>O178*H178</f>
        <v>0</v>
      </c>
      <c r="Q178" s="147">
        <v>0.29160000000000003</v>
      </c>
      <c r="R178" s="147">
        <f>Q178*H178</f>
        <v>129.47040000000001</v>
      </c>
      <c r="S178" s="147">
        <v>0</v>
      </c>
      <c r="T178" s="148">
        <f>S178*H178</f>
        <v>0</v>
      </c>
      <c r="AR178" s="149" t="s">
        <v>135</v>
      </c>
      <c r="AT178" s="149" t="s">
        <v>131</v>
      </c>
      <c r="AU178" s="149" t="s">
        <v>85</v>
      </c>
      <c r="AY178" s="15" t="s">
        <v>128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5" t="s">
        <v>83</v>
      </c>
      <c r="BK178" s="150">
        <f>ROUND(I178*H178,2)</f>
        <v>0</v>
      </c>
      <c r="BL178" s="15" t="s">
        <v>135</v>
      </c>
      <c r="BM178" s="149" t="s">
        <v>269</v>
      </c>
    </row>
    <row r="179" spans="2:65" s="12" customFormat="1">
      <c r="B179" s="151"/>
      <c r="D179" s="152" t="s">
        <v>162</v>
      </c>
      <c r="E179" s="153" t="s">
        <v>1</v>
      </c>
      <c r="F179" s="154" t="s">
        <v>270</v>
      </c>
      <c r="H179" s="155">
        <v>444</v>
      </c>
      <c r="I179" s="156"/>
      <c r="L179" s="151"/>
      <c r="M179" s="157"/>
      <c r="T179" s="158"/>
      <c r="AT179" s="153" t="s">
        <v>162</v>
      </c>
      <c r="AU179" s="153" t="s">
        <v>85</v>
      </c>
      <c r="AV179" s="12" t="s">
        <v>85</v>
      </c>
      <c r="AW179" s="12" t="s">
        <v>32</v>
      </c>
      <c r="AX179" s="12" t="s">
        <v>83</v>
      </c>
      <c r="AY179" s="153" t="s">
        <v>128</v>
      </c>
    </row>
    <row r="180" spans="2:65" s="1" customFormat="1" ht="24.2" customHeight="1">
      <c r="B180" s="136"/>
      <c r="C180" s="137" t="s">
        <v>271</v>
      </c>
      <c r="D180" s="137" t="s">
        <v>131</v>
      </c>
      <c r="E180" s="138" t="s">
        <v>272</v>
      </c>
      <c r="F180" s="139" t="s">
        <v>273</v>
      </c>
      <c r="G180" s="140" t="s">
        <v>147</v>
      </c>
      <c r="H180" s="141">
        <v>27.55</v>
      </c>
      <c r="I180" s="142"/>
      <c r="J180" s="143">
        <f>ROUND(I180*H180,2)</f>
        <v>0</v>
      </c>
      <c r="K180" s="144"/>
      <c r="L180" s="30"/>
      <c r="M180" s="145" t="s">
        <v>1</v>
      </c>
      <c r="N180" s="146" t="s">
        <v>41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AR180" s="149" t="s">
        <v>135</v>
      </c>
      <c r="AT180" s="149" t="s">
        <v>131</v>
      </c>
      <c r="AU180" s="149" t="s">
        <v>85</v>
      </c>
      <c r="AY180" s="15" t="s">
        <v>128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5" t="s">
        <v>83</v>
      </c>
      <c r="BK180" s="150">
        <f>ROUND(I180*H180,2)</f>
        <v>0</v>
      </c>
      <c r="BL180" s="15" t="s">
        <v>135</v>
      </c>
      <c r="BM180" s="149" t="s">
        <v>274</v>
      </c>
    </row>
    <row r="181" spans="2:65" s="1" customFormat="1" ht="24.2" customHeight="1">
      <c r="B181" s="136"/>
      <c r="C181" s="137" t="s">
        <v>275</v>
      </c>
      <c r="D181" s="137" t="s">
        <v>131</v>
      </c>
      <c r="E181" s="138" t="s">
        <v>276</v>
      </c>
      <c r="F181" s="139" t="s">
        <v>277</v>
      </c>
      <c r="G181" s="140" t="s">
        <v>147</v>
      </c>
      <c r="H181" s="141">
        <v>444</v>
      </c>
      <c r="I181" s="142"/>
      <c r="J181" s="143">
        <f>ROUND(I181*H181,2)</f>
        <v>0</v>
      </c>
      <c r="K181" s="144"/>
      <c r="L181" s="30"/>
      <c r="M181" s="145" t="s">
        <v>1</v>
      </c>
      <c r="N181" s="146" t="s">
        <v>41</v>
      </c>
      <c r="P181" s="147">
        <f>O181*H181</f>
        <v>0</v>
      </c>
      <c r="Q181" s="147">
        <v>0.69</v>
      </c>
      <c r="R181" s="147">
        <f>Q181*H181</f>
        <v>306.35999999999996</v>
      </c>
      <c r="S181" s="147">
        <v>0</v>
      </c>
      <c r="T181" s="148">
        <f>S181*H181</f>
        <v>0</v>
      </c>
      <c r="AR181" s="149" t="s">
        <v>135</v>
      </c>
      <c r="AT181" s="149" t="s">
        <v>131</v>
      </c>
      <c r="AU181" s="149" t="s">
        <v>85</v>
      </c>
      <c r="AY181" s="15" t="s">
        <v>128</v>
      </c>
      <c r="BE181" s="150">
        <f>IF(N181="základní",J181,0)</f>
        <v>0</v>
      </c>
      <c r="BF181" s="150">
        <f>IF(N181="snížená",J181,0)</f>
        <v>0</v>
      </c>
      <c r="BG181" s="150">
        <f>IF(N181="zákl. přenesená",J181,0)</f>
        <v>0</v>
      </c>
      <c r="BH181" s="150">
        <f>IF(N181="sníž. přenesená",J181,0)</f>
        <v>0</v>
      </c>
      <c r="BI181" s="150">
        <f>IF(N181="nulová",J181,0)</f>
        <v>0</v>
      </c>
      <c r="BJ181" s="15" t="s">
        <v>83</v>
      </c>
      <c r="BK181" s="150">
        <f>ROUND(I181*H181,2)</f>
        <v>0</v>
      </c>
      <c r="BL181" s="15" t="s">
        <v>135</v>
      </c>
      <c r="BM181" s="149" t="s">
        <v>278</v>
      </c>
    </row>
    <row r="182" spans="2:65" s="12" customFormat="1">
      <c r="B182" s="151"/>
      <c r="D182" s="152" t="s">
        <v>162</v>
      </c>
      <c r="E182" s="153" t="s">
        <v>1</v>
      </c>
      <c r="F182" s="154" t="s">
        <v>279</v>
      </c>
      <c r="H182" s="155">
        <v>444</v>
      </c>
      <c r="I182" s="156"/>
      <c r="L182" s="151"/>
      <c r="M182" s="157"/>
      <c r="T182" s="158"/>
      <c r="AT182" s="153" t="s">
        <v>162</v>
      </c>
      <c r="AU182" s="153" t="s">
        <v>85</v>
      </c>
      <c r="AV182" s="12" t="s">
        <v>85</v>
      </c>
      <c r="AW182" s="12" t="s">
        <v>32</v>
      </c>
      <c r="AX182" s="12" t="s">
        <v>83</v>
      </c>
      <c r="AY182" s="153" t="s">
        <v>128</v>
      </c>
    </row>
    <row r="183" spans="2:65" s="1" customFormat="1" ht="21.75" customHeight="1">
      <c r="B183" s="136"/>
      <c r="C183" s="137" t="s">
        <v>280</v>
      </c>
      <c r="D183" s="137" t="s">
        <v>131</v>
      </c>
      <c r="E183" s="138" t="s">
        <v>281</v>
      </c>
      <c r="F183" s="139" t="s">
        <v>282</v>
      </c>
      <c r="G183" s="140" t="s">
        <v>147</v>
      </c>
      <c r="H183" s="141">
        <v>27.55</v>
      </c>
      <c r="I183" s="142"/>
      <c r="J183" s="143">
        <f>ROUND(I183*H183,2)</f>
        <v>0</v>
      </c>
      <c r="K183" s="144"/>
      <c r="L183" s="30"/>
      <c r="M183" s="145" t="s">
        <v>1</v>
      </c>
      <c r="N183" s="146" t="s">
        <v>41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135</v>
      </c>
      <c r="AT183" s="149" t="s">
        <v>131</v>
      </c>
      <c r="AU183" s="149" t="s">
        <v>85</v>
      </c>
      <c r="AY183" s="15" t="s">
        <v>128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5" t="s">
        <v>83</v>
      </c>
      <c r="BK183" s="150">
        <f>ROUND(I183*H183,2)</f>
        <v>0</v>
      </c>
      <c r="BL183" s="15" t="s">
        <v>135</v>
      </c>
      <c r="BM183" s="149" t="s">
        <v>283</v>
      </c>
    </row>
    <row r="184" spans="2:65" s="1" customFormat="1" ht="37.9" customHeight="1">
      <c r="B184" s="136"/>
      <c r="C184" s="137" t="s">
        <v>284</v>
      </c>
      <c r="D184" s="137" t="s">
        <v>131</v>
      </c>
      <c r="E184" s="138" t="s">
        <v>285</v>
      </c>
      <c r="F184" s="139" t="s">
        <v>286</v>
      </c>
      <c r="G184" s="140" t="s">
        <v>147</v>
      </c>
      <c r="H184" s="141">
        <v>1.5</v>
      </c>
      <c r="I184" s="142"/>
      <c r="J184" s="143">
        <f>ROUND(I184*H184,2)</f>
        <v>0</v>
      </c>
      <c r="K184" s="144"/>
      <c r="L184" s="30"/>
      <c r="M184" s="145" t="s">
        <v>1</v>
      </c>
      <c r="N184" s="146" t="s">
        <v>41</v>
      </c>
      <c r="P184" s="147">
        <f>O184*H184</f>
        <v>0</v>
      </c>
      <c r="Q184" s="147">
        <v>0.49985000000000002</v>
      </c>
      <c r="R184" s="147">
        <f>Q184*H184</f>
        <v>0.74977500000000008</v>
      </c>
      <c r="S184" s="147">
        <v>0</v>
      </c>
      <c r="T184" s="148">
        <f>S184*H184</f>
        <v>0</v>
      </c>
      <c r="AR184" s="149" t="s">
        <v>135</v>
      </c>
      <c r="AT184" s="149" t="s">
        <v>131</v>
      </c>
      <c r="AU184" s="149" t="s">
        <v>85</v>
      </c>
      <c r="AY184" s="15" t="s">
        <v>128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5" t="s">
        <v>83</v>
      </c>
      <c r="BK184" s="150">
        <f>ROUND(I184*H184,2)</f>
        <v>0</v>
      </c>
      <c r="BL184" s="15" t="s">
        <v>135</v>
      </c>
      <c r="BM184" s="149" t="s">
        <v>287</v>
      </c>
    </row>
    <row r="185" spans="2:65" s="12" customFormat="1">
      <c r="B185" s="151"/>
      <c r="D185" s="152" t="s">
        <v>162</v>
      </c>
      <c r="E185" s="153" t="s">
        <v>1</v>
      </c>
      <c r="F185" s="154" t="s">
        <v>288</v>
      </c>
      <c r="H185" s="155">
        <v>1.5</v>
      </c>
      <c r="I185" s="156"/>
      <c r="L185" s="151"/>
      <c r="M185" s="157"/>
      <c r="T185" s="158"/>
      <c r="AT185" s="153" t="s">
        <v>162</v>
      </c>
      <c r="AU185" s="153" t="s">
        <v>85</v>
      </c>
      <c r="AV185" s="12" t="s">
        <v>85</v>
      </c>
      <c r="AW185" s="12" t="s">
        <v>32</v>
      </c>
      <c r="AX185" s="12" t="s">
        <v>83</v>
      </c>
      <c r="AY185" s="153" t="s">
        <v>128</v>
      </c>
    </row>
    <row r="186" spans="2:65" s="1" customFormat="1" ht="33" customHeight="1">
      <c r="B186" s="136"/>
      <c r="C186" s="137" t="s">
        <v>289</v>
      </c>
      <c r="D186" s="137" t="s">
        <v>131</v>
      </c>
      <c r="E186" s="138" t="s">
        <v>290</v>
      </c>
      <c r="F186" s="139" t="s">
        <v>291</v>
      </c>
      <c r="G186" s="140" t="s">
        <v>147</v>
      </c>
      <c r="H186" s="141">
        <v>3</v>
      </c>
      <c r="I186" s="142"/>
      <c r="J186" s="143">
        <f>ROUND(I186*H186,2)</f>
        <v>0</v>
      </c>
      <c r="K186" s="144"/>
      <c r="L186" s="30"/>
      <c r="M186" s="145" t="s">
        <v>1</v>
      </c>
      <c r="N186" s="146" t="s">
        <v>41</v>
      </c>
      <c r="P186" s="147">
        <f>O186*H186</f>
        <v>0</v>
      </c>
      <c r="Q186" s="147">
        <v>0.14688000000000001</v>
      </c>
      <c r="R186" s="147">
        <f>Q186*H186</f>
        <v>0.44064000000000003</v>
      </c>
      <c r="S186" s="147">
        <v>0</v>
      </c>
      <c r="T186" s="148">
        <f>S186*H186</f>
        <v>0</v>
      </c>
      <c r="AR186" s="149" t="s">
        <v>135</v>
      </c>
      <c r="AT186" s="149" t="s">
        <v>131</v>
      </c>
      <c r="AU186" s="149" t="s">
        <v>85</v>
      </c>
      <c r="AY186" s="15" t="s">
        <v>128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5" t="s">
        <v>83</v>
      </c>
      <c r="BK186" s="150">
        <f>ROUND(I186*H186,2)</f>
        <v>0</v>
      </c>
      <c r="BL186" s="15" t="s">
        <v>135</v>
      </c>
      <c r="BM186" s="149" t="s">
        <v>292</v>
      </c>
    </row>
    <row r="187" spans="2:65" s="12" customFormat="1">
      <c r="B187" s="151"/>
      <c r="D187" s="152" t="s">
        <v>162</v>
      </c>
      <c r="E187" s="153" t="s">
        <v>1</v>
      </c>
      <c r="F187" s="154" t="s">
        <v>293</v>
      </c>
      <c r="H187" s="155">
        <v>3</v>
      </c>
      <c r="I187" s="156"/>
      <c r="L187" s="151"/>
      <c r="M187" s="157"/>
      <c r="T187" s="158"/>
      <c r="AT187" s="153" t="s">
        <v>162</v>
      </c>
      <c r="AU187" s="153" t="s">
        <v>85</v>
      </c>
      <c r="AV187" s="12" t="s">
        <v>85</v>
      </c>
      <c r="AW187" s="12" t="s">
        <v>32</v>
      </c>
      <c r="AX187" s="12" t="s">
        <v>83</v>
      </c>
      <c r="AY187" s="153" t="s">
        <v>128</v>
      </c>
    </row>
    <row r="188" spans="2:65" s="1" customFormat="1" ht="24.2" customHeight="1">
      <c r="B188" s="136"/>
      <c r="C188" s="137" t="s">
        <v>294</v>
      </c>
      <c r="D188" s="137" t="s">
        <v>131</v>
      </c>
      <c r="E188" s="138" t="s">
        <v>295</v>
      </c>
      <c r="F188" s="139" t="s">
        <v>296</v>
      </c>
      <c r="G188" s="140" t="s">
        <v>147</v>
      </c>
      <c r="H188" s="141">
        <v>1.5</v>
      </c>
      <c r="I188" s="142"/>
      <c r="J188" s="143">
        <f>ROUND(I188*H188,2)</f>
        <v>0</v>
      </c>
      <c r="K188" s="144"/>
      <c r="L188" s="30"/>
      <c r="M188" s="145" t="s">
        <v>1</v>
      </c>
      <c r="N188" s="146" t="s">
        <v>41</v>
      </c>
      <c r="P188" s="147">
        <f>O188*H188</f>
        <v>0</v>
      </c>
      <c r="Q188" s="147">
        <v>5.0099999999999997E-3</v>
      </c>
      <c r="R188" s="147">
        <f>Q188*H188</f>
        <v>7.5149999999999991E-3</v>
      </c>
      <c r="S188" s="147">
        <v>0</v>
      </c>
      <c r="T188" s="148">
        <f>S188*H188</f>
        <v>0</v>
      </c>
      <c r="AR188" s="149" t="s">
        <v>135</v>
      </c>
      <c r="AT188" s="149" t="s">
        <v>131</v>
      </c>
      <c r="AU188" s="149" t="s">
        <v>85</v>
      </c>
      <c r="AY188" s="15" t="s">
        <v>128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5" t="s">
        <v>83</v>
      </c>
      <c r="BK188" s="150">
        <f>ROUND(I188*H188,2)</f>
        <v>0</v>
      </c>
      <c r="BL188" s="15" t="s">
        <v>135</v>
      </c>
      <c r="BM188" s="149" t="s">
        <v>297</v>
      </c>
    </row>
    <row r="189" spans="2:65" s="1" customFormat="1" ht="24.2" customHeight="1">
      <c r="B189" s="136"/>
      <c r="C189" s="137" t="s">
        <v>298</v>
      </c>
      <c r="D189" s="137" t="s">
        <v>131</v>
      </c>
      <c r="E189" s="138" t="s">
        <v>299</v>
      </c>
      <c r="F189" s="139" t="s">
        <v>300</v>
      </c>
      <c r="G189" s="140" t="s">
        <v>147</v>
      </c>
      <c r="H189" s="141">
        <v>27.55</v>
      </c>
      <c r="I189" s="142"/>
      <c r="J189" s="143">
        <f>ROUND(I189*H189,2)</f>
        <v>0</v>
      </c>
      <c r="K189" s="144"/>
      <c r="L189" s="30"/>
      <c r="M189" s="145" t="s">
        <v>1</v>
      </c>
      <c r="N189" s="146" t="s">
        <v>41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135</v>
      </c>
      <c r="AT189" s="149" t="s">
        <v>131</v>
      </c>
      <c r="AU189" s="149" t="s">
        <v>85</v>
      </c>
      <c r="AY189" s="15" t="s">
        <v>128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5" t="s">
        <v>83</v>
      </c>
      <c r="BK189" s="150">
        <f>ROUND(I189*H189,2)</f>
        <v>0</v>
      </c>
      <c r="BL189" s="15" t="s">
        <v>135</v>
      </c>
      <c r="BM189" s="149" t="s">
        <v>301</v>
      </c>
    </row>
    <row r="190" spans="2:65" s="1" customFormat="1" ht="24.2" customHeight="1">
      <c r="B190" s="136"/>
      <c r="C190" s="137" t="s">
        <v>302</v>
      </c>
      <c r="D190" s="137" t="s">
        <v>131</v>
      </c>
      <c r="E190" s="138" t="s">
        <v>303</v>
      </c>
      <c r="F190" s="139" t="s">
        <v>304</v>
      </c>
      <c r="G190" s="140" t="s">
        <v>147</v>
      </c>
      <c r="H190" s="141">
        <v>27.55</v>
      </c>
      <c r="I190" s="142"/>
      <c r="J190" s="143">
        <f>ROUND(I190*H190,2)</f>
        <v>0</v>
      </c>
      <c r="K190" s="144"/>
      <c r="L190" s="30"/>
      <c r="M190" s="145" t="s">
        <v>1</v>
      </c>
      <c r="N190" s="146" t="s">
        <v>41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135</v>
      </c>
      <c r="AT190" s="149" t="s">
        <v>131</v>
      </c>
      <c r="AU190" s="149" t="s">
        <v>85</v>
      </c>
      <c r="AY190" s="15" t="s">
        <v>128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5" t="s">
        <v>83</v>
      </c>
      <c r="BK190" s="150">
        <f>ROUND(I190*H190,2)</f>
        <v>0</v>
      </c>
      <c r="BL190" s="15" t="s">
        <v>135</v>
      </c>
      <c r="BM190" s="149" t="s">
        <v>305</v>
      </c>
    </row>
    <row r="191" spans="2:65" s="1" customFormat="1" ht="24.2" customHeight="1">
      <c r="B191" s="136"/>
      <c r="C191" s="137" t="s">
        <v>306</v>
      </c>
      <c r="D191" s="137" t="s">
        <v>131</v>
      </c>
      <c r="E191" s="138" t="s">
        <v>307</v>
      </c>
      <c r="F191" s="139" t="s">
        <v>308</v>
      </c>
      <c r="G191" s="140" t="s">
        <v>147</v>
      </c>
      <c r="H191" s="141">
        <v>27.55</v>
      </c>
      <c r="I191" s="142"/>
      <c r="J191" s="143">
        <f>ROUND(I191*H191,2)</f>
        <v>0</v>
      </c>
      <c r="K191" s="144"/>
      <c r="L191" s="30"/>
      <c r="M191" s="145" t="s">
        <v>1</v>
      </c>
      <c r="N191" s="146" t="s">
        <v>41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AR191" s="149" t="s">
        <v>135</v>
      </c>
      <c r="AT191" s="149" t="s">
        <v>131</v>
      </c>
      <c r="AU191" s="149" t="s">
        <v>85</v>
      </c>
      <c r="AY191" s="15" t="s">
        <v>128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5" t="s">
        <v>83</v>
      </c>
      <c r="BK191" s="150">
        <f>ROUND(I191*H191,2)</f>
        <v>0</v>
      </c>
      <c r="BL191" s="15" t="s">
        <v>135</v>
      </c>
      <c r="BM191" s="149" t="s">
        <v>309</v>
      </c>
    </row>
    <row r="192" spans="2:65" s="12" customFormat="1">
      <c r="B192" s="151"/>
      <c r="D192" s="152" t="s">
        <v>162</v>
      </c>
      <c r="E192" s="153" t="s">
        <v>1</v>
      </c>
      <c r="F192" s="154" t="s">
        <v>310</v>
      </c>
      <c r="H192" s="155">
        <v>27.55</v>
      </c>
      <c r="I192" s="156"/>
      <c r="L192" s="151"/>
      <c r="M192" s="157"/>
      <c r="T192" s="158"/>
      <c r="AT192" s="153" t="s">
        <v>162</v>
      </c>
      <c r="AU192" s="153" t="s">
        <v>85</v>
      </c>
      <c r="AV192" s="12" t="s">
        <v>85</v>
      </c>
      <c r="AW192" s="12" t="s">
        <v>32</v>
      </c>
      <c r="AX192" s="12" t="s">
        <v>83</v>
      </c>
      <c r="AY192" s="153" t="s">
        <v>128</v>
      </c>
    </row>
    <row r="193" spans="2:65" s="1" customFormat="1" ht="33" customHeight="1">
      <c r="B193" s="136"/>
      <c r="C193" s="137" t="s">
        <v>311</v>
      </c>
      <c r="D193" s="137" t="s">
        <v>131</v>
      </c>
      <c r="E193" s="138" t="s">
        <v>312</v>
      </c>
      <c r="F193" s="139" t="s">
        <v>313</v>
      </c>
      <c r="G193" s="140" t="s">
        <v>147</v>
      </c>
      <c r="H193" s="141">
        <v>85.25</v>
      </c>
      <c r="I193" s="142"/>
      <c r="J193" s="143">
        <f>ROUND(I193*H193,2)</f>
        <v>0</v>
      </c>
      <c r="K193" s="144"/>
      <c r="L193" s="30"/>
      <c r="M193" s="145" t="s">
        <v>1</v>
      </c>
      <c r="N193" s="146" t="s">
        <v>41</v>
      </c>
      <c r="P193" s="147">
        <f>O193*H193</f>
        <v>0</v>
      </c>
      <c r="Q193" s="147">
        <v>8.9219999999999994E-2</v>
      </c>
      <c r="R193" s="147">
        <f>Q193*H193</f>
        <v>7.6060049999999997</v>
      </c>
      <c r="S193" s="147">
        <v>0</v>
      </c>
      <c r="T193" s="148">
        <f>S193*H193</f>
        <v>0</v>
      </c>
      <c r="AR193" s="149" t="s">
        <v>135</v>
      </c>
      <c r="AT193" s="149" t="s">
        <v>131</v>
      </c>
      <c r="AU193" s="149" t="s">
        <v>85</v>
      </c>
      <c r="AY193" s="15" t="s">
        <v>128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5" t="s">
        <v>83</v>
      </c>
      <c r="BK193" s="150">
        <f>ROUND(I193*H193,2)</f>
        <v>0</v>
      </c>
      <c r="BL193" s="15" t="s">
        <v>135</v>
      </c>
      <c r="BM193" s="149" t="s">
        <v>314</v>
      </c>
    </row>
    <row r="194" spans="2:65" s="12" customFormat="1">
      <c r="B194" s="151"/>
      <c r="D194" s="152" t="s">
        <v>162</v>
      </c>
      <c r="E194" s="153" t="s">
        <v>1</v>
      </c>
      <c r="F194" s="154" t="s">
        <v>315</v>
      </c>
      <c r="H194" s="155">
        <v>79.599999999999994</v>
      </c>
      <c r="I194" s="156"/>
      <c r="L194" s="151"/>
      <c r="M194" s="157"/>
      <c r="T194" s="158"/>
      <c r="AT194" s="153" t="s">
        <v>162</v>
      </c>
      <c r="AU194" s="153" t="s">
        <v>85</v>
      </c>
      <c r="AV194" s="12" t="s">
        <v>85</v>
      </c>
      <c r="AW194" s="12" t="s">
        <v>32</v>
      </c>
      <c r="AX194" s="12" t="s">
        <v>76</v>
      </c>
      <c r="AY194" s="153" t="s">
        <v>128</v>
      </c>
    </row>
    <row r="195" spans="2:65" s="12" customFormat="1">
      <c r="B195" s="151"/>
      <c r="D195" s="152" t="s">
        <v>162</v>
      </c>
      <c r="E195" s="153" t="s">
        <v>1</v>
      </c>
      <c r="F195" s="154" t="s">
        <v>316</v>
      </c>
      <c r="H195" s="155">
        <v>5.65</v>
      </c>
      <c r="I195" s="156"/>
      <c r="L195" s="151"/>
      <c r="M195" s="157"/>
      <c r="T195" s="158"/>
      <c r="AT195" s="153" t="s">
        <v>162</v>
      </c>
      <c r="AU195" s="153" t="s">
        <v>85</v>
      </c>
      <c r="AV195" s="12" t="s">
        <v>85</v>
      </c>
      <c r="AW195" s="12" t="s">
        <v>32</v>
      </c>
      <c r="AX195" s="12" t="s">
        <v>76</v>
      </c>
      <c r="AY195" s="153" t="s">
        <v>128</v>
      </c>
    </row>
    <row r="196" spans="2:65" s="13" customFormat="1">
      <c r="B196" s="159"/>
      <c r="D196" s="152" t="s">
        <v>162</v>
      </c>
      <c r="E196" s="160" t="s">
        <v>1</v>
      </c>
      <c r="F196" s="161" t="s">
        <v>179</v>
      </c>
      <c r="H196" s="162">
        <v>85.25</v>
      </c>
      <c r="I196" s="163"/>
      <c r="L196" s="159"/>
      <c r="M196" s="164"/>
      <c r="T196" s="165"/>
      <c r="AT196" s="160" t="s">
        <v>162</v>
      </c>
      <c r="AU196" s="160" t="s">
        <v>85</v>
      </c>
      <c r="AV196" s="13" t="s">
        <v>135</v>
      </c>
      <c r="AW196" s="13" t="s">
        <v>32</v>
      </c>
      <c r="AX196" s="13" t="s">
        <v>83</v>
      </c>
      <c r="AY196" s="160" t="s">
        <v>128</v>
      </c>
    </row>
    <row r="197" spans="2:65" s="1" customFormat="1" ht="24.2" customHeight="1">
      <c r="B197" s="136"/>
      <c r="C197" s="166" t="s">
        <v>317</v>
      </c>
      <c r="D197" s="166" t="s">
        <v>218</v>
      </c>
      <c r="E197" s="167" t="s">
        <v>318</v>
      </c>
      <c r="F197" s="168" t="s">
        <v>319</v>
      </c>
      <c r="G197" s="169" t="s">
        <v>147</v>
      </c>
      <c r="H197" s="170">
        <v>81.988</v>
      </c>
      <c r="I197" s="171"/>
      <c r="J197" s="172">
        <f>ROUND(I197*H197,2)</f>
        <v>0</v>
      </c>
      <c r="K197" s="173"/>
      <c r="L197" s="174"/>
      <c r="M197" s="175" t="s">
        <v>1</v>
      </c>
      <c r="N197" s="176" t="s">
        <v>41</v>
      </c>
      <c r="P197" s="147">
        <f>O197*H197</f>
        <v>0</v>
      </c>
      <c r="Q197" s="147">
        <v>0.13200000000000001</v>
      </c>
      <c r="R197" s="147">
        <f>Q197*H197</f>
        <v>10.822416</v>
      </c>
      <c r="S197" s="147">
        <v>0</v>
      </c>
      <c r="T197" s="148">
        <f>S197*H197</f>
        <v>0</v>
      </c>
      <c r="AR197" s="149" t="s">
        <v>164</v>
      </c>
      <c r="AT197" s="149" t="s">
        <v>218</v>
      </c>
      <c r="AU197" s="149" t="s">
        <v>85</v>
      </c>
      <c r="AY197" s="15" t="s">
        <v>128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5" t="s">
        <v>83</v>
      </c>
      <c r="BK197" s="150">
        <f>ROUND(I197*H197,2)</f>
        <v>0</v>
      </c>
      <c r="BL197" s="15" t="s">
        <v>135</v>
      </c>
      <c r="BM197" s="149" t="s">
        <v>320</v>
      </c>
    </row>
    <row r="198" spans="2:65" s="12" customFormat="1">
      <c r="B198" s="151"/>
      <c r="D198" s="152" t="s">
        <v>162</v>
      </c>
      <c r="F198" s="154" t="s">
        <v>321</v>
      </c>
      <c r="H198" s="155">
        <v>81.988</v>
      </c>
      <c r="I198" s="156"/>
      <c r="L198" s="151"/>
      <c r="M198" s="157"/>
      <c r="T198" s="158"/>
      <c r="AT198" s="153" t="s">
        <v>162</v>
      </c>
      <c r="AU198" s="153" t="s">
        <v>85</v>
      </c>
      <c r="AV198" s="12" t="s">
        <v>85</v>
      </c>
      <c r="AW198" s="12" t="s">
        <v>3</v>
      </c>
      <c r="AX198" s="12" t="s">
        <v>83</v>
      </c>
      <c r="AY198" s="153" t="s">
        <v>128</v>
      </c>
    </row>
    <row r="199" spans="2:65" s="1" customFormat="1" ht="24.2" customHeight="1">
      <c r="B199" s="136"/>
      <c r="C199" s="166" t="s">
        <v>322</v>
      </c>
      <c r="D199" s="166" t="s">
        <v>218</v>
      </c>
      <c r="E199" s="167" t="s">
        <v>323</v>
      </c>
      <c r="F199" s="168" t="s">
        <v>324</v>
      </c>
      <c r="G199" s="169" t="s">
        <v>147</v>
      </c>
      <c r="H199" s="170">
        <v>5.82</v>
      </c>
      <c r="I199" s="171"/>
      <c r="J199" s="172">
        <f>ROUND(I199*H199,2)</f>
        <v>0</v>
      </c>
      <c r="K199" s="173"/>
      <c r="L199" s="174"/>
      <c r="M199" s="175" t="s">
        <v>1</v>
      </c>
      <c r="N199" s="176" t="s">
        <v>41</v>
      </c>
      <c r="P199" s="147">
        <f>O199*H199</f>
        <v>0</v>
      </c>
      <c r="Q199" s="147">
        <v>0.13100000000000001</v>
      </c>
      <c r="R199" s="147">
        <f>Q199*H199</f>
        <v>0.7624200000000001</v>
      </c>
      <c r="S199" s="147">
        <v>0</v>
      </c>
      <c r="T199" s="148">
        <f>S199*H199</f>
        <v>0</v>
      </c>
      <c r="AR199" s="149" t="s">
        <v>164</v>
      </c>
      <c r="AT199" s="149" t="s">
        <v>218</v>
      </c>
      <c r="AU199" s="149" t="s">
        <v>85</v>
      </c>
      <c r="AY199" s="15" t="s">
        <v>128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5" t="s">
        <v>83</v>
      </c>
      <c r="BK199" s="150">
        <f>ROUND(I199*H199,2)</f>
        <v>0</v>
      </c>
      <c r="BL199" s="15" t="s">
        <v>135</v>
      </c>
      <c r="BM199" s="149" t="s">
        <v>325</v>
      </c>
    </row>
    <row r="200" spans="2:65" s="12" customFormat="1">
      <c r="B200" s="151"/>
      <c r="D200" s="152" t="s">
        <v>162</v>
      </c>
      <c r="F200" s="154" t="s">
        <v>326</v>
      </c>
      <c r="H200" s="155">
        <v>5.82</v>
      </c>
      <c r="I200" s="156"/>
      <c r="L200" s="151"/>
      <c r="M200" s="157"/>
      <c r="T200" s="158"/>
      <c r="AT200" s="153" t="s">
        <v>162</v>
      </c>
      <c r="AU200" s="153" t="s">
        <v>85</v>
      </c>
      <c r="AV200" s="12" t="s">
        <v>85</v>
      </c>
      <c r="AW200" s="12" t="s">
        <v>3</v>
      </c>
      <c r="AX200" s="12" t="s">
        <v>83</v>
      </c>
      <c r="AY200" s="153" t="s">
        <v>128</v>
      </c>
    </row>
    <row r="201" spans="2:65" s="1" customFormat="1" ht="33" customHeight="1">
      <c r="B201" s="136"/>
      <c r="C201" s="137" t="s">
        <v>327</v>
      </c>
      <c r="D201" s="137" t="s">
        <v>131</v>
      </c>
      <c r="E201" s="138" t="s">
        <v>328</v>
      </c>
      <c r="F201" s="139" t="s">
        <v>329</v>
      </c>
      <c r="G201" s="140" t="s">
        <v>147</v>
      </c>
      <c r="H201" s="141">
        <v>305</v>
      </c>
      <c r="I201" s="142"/>
      <c r="J201" s="143">
        <f>ROUND(I201*H201,2)</f>
        <v>0</v>
      </c>
      <c r="K201" s="144"/>
      <c r="L201" s="30"/>
      <c r="M201" s="145" t="s">
        <v>1</v>
      </c>
      <c r="N201" s="146" t="s">
        <v>41</v>
      </c>
      <c r="P201" s="147">
        <f>O201*H201</f>
        <v>0</v>
      </c>
      <c r="Q201" s="147">
        <v>0.11162</v>
      </c>
      <c r="R201" s="147">
        <f>Q201*H201</f>
        <v>34.0441</v>
      </c>
      <c r="S201" s="147">
        <v>0</v>
      </c>
      <c r="T201" s="148">
        <f>S201*H201</f>
        <v>0</v>
      </c>
      <c r="AR201" s="149" t="s">
        <v>135</v>
      </c>
      <c r="AT201" s="149" t="s">
        <v>131</v>
      </c>
      <c r="AU201" s="149" t="s">
        <v>85</v>
      </c>
      <c r="AY201" s="15" t="s">
        <v>128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5" t="s">
        <v>83</v>
      </c>
      <c r="BK201" s="150">
        <f>ROUND(I201*H201,2)</f>
        <v>0</v>
      </c>
      <c r="BL201" s="15" t="s">
        <v>135</v>
      </c>
      <c r="BM201" s="149" t="s">
        <v>330</v>
      </c>
    </row>
    <row r="202" spans="2:65" s="12" customFormat="1">
      <c r="B202" s="151"/>
      <c r="D202" s="152" t="s">
        <v>162</v>
      </c>
      <c r="E202" s="153" t="s">
        <v>1</v>
      </c>
      <c r="F202" s="154" t="s">
        <v>331</v>
      </c>
      <c r="H202" s="155">
        <v>286</v>
      </c>
      <c r="I202" s="156"/>
      <c r="L202" s="151"/>
      <c r="M202" s="157"/>
      <c r="T202" s="158"/>
      <c r="AT202" s="153" t="s">
        <v>162</v>
      </c>
      <c r="AU202" s="153" t="s">
        <v>85</v>
      </c>
      <c r="AV202" s="12" t="s">
        <v>85</v>
      </c>
      <c r="AW202" s="12" t="s">
        <v>32</v>
      </c>
      <c r="AX202" s="12" t="s">
        <v>76</v>
      </c>
      <c r="AY202" s="153" t="s">
        <v>128</v>
      </c>
    </row>
    <row r="203" spans="2:65" s="12" customFormat="1">
      <c r="B203" s="151"/>
      <c r="D203" s="152" t="s">
        <v>162</v>
      </c>
      <c r="E203" s="153" t="s">
        <v>1</v>
      </c>
      <c r="F203" s="154" t="s">
        <v>332</v>
      </c>
      <c r="H203" s="155">
        <v>19</v>
      </c>
      <c r="I203" s="156"/>
      <c r="L203" s="151"/>
      <c r="M203" s="157"/>
      <c r="T203" s="158"/>
      <c r="AT203" s="153" t="s">
        <v>162</v>
      </c>
      <c r="AU203" s="153" t="s">
        <v>85</v>
      </c>
      <c r="AV203" s="12" t="s">
        <v>85</v>
      </c>
      <c r="AW203" s="12" t="s">
        <v>32</v>
      </c>
      <c r="AX203" s="12" t="s">
        <v>76</v>
      </c>
      <c r="AY203" s="153" t="s">
        <v>128</v>
      </c>
    </row>
    <row r="204" spans="2:65" s="13" customFormat="1">
      <c r="B204" s="159"/>
      <c r="D204" s="152" t="s">
        <v>162</v>
      </c>
      <c r="E204" s="160" t="s">
        <v>1</v>
      </c>
      <c r="F204" s="161" t="s">
        <v>179</v>
      </c>
      <c r="H204" s="162">
        <v>305</v>
      </c>
      <c r="I204" s="163"/>
      <c r="L204" s="159"/>
      <c r="M204" s="164"/>
      <c r="T204" s="165"/>
      <c r="AT204" s="160" t="s">
        <v>162</v>
      </c>
      <c r="AU204" s="160" t="s">
        <v>85</v>
      </c>
      <c r="AV204" s="13" t="s">
        <v>135</v>
      </c>
      <c r="AW204" s="13" t="s">
        <v>32</v>
      </c>
      <c r="AX204" s="13" t="s">
        <v>83</v>
      </c>
      <c r="AY204" s="160" t="s">
        <v>128</v>
      </c>
    </row>
    <row r="205" spans="2:65" s="1" customFormat="1" ht="24.2" customHeight="1">
      <c r="B205" s="136"/>
      <c r="C205" s="166" t="s">
        <v>333</v>
      </c>
      <c r="D205" s="166" t="s">
        <v>218</v>
      </c>
      <c r="E205" s="167" t="s">
        <v>334</v>
      </c>
      <c r="F205" s="168" t="s">
        <v>335</v>
      </c>
      <c r="G205" s="169" t="s">
        <v>147</v>
      </c>
      <c r="H205" s="170">
        <v>311.10000000000002</v>
      </c>
      <c r="I205" s="171"/>
      <c r="J205" s="172">
        <f>ROUND(I205*H205,2)</f>
        <v>0</v>
      </c>
      <c r="K205" s="173"/>
      <c r="L205" s="174"/>
      <c r="M205" s="175" t="s">
        <v>1</v>
      </c>
      <c r="N205" s="176" t="s">
        <v>41</v>
      </c>
      <c r="P205" s="147">
        <f>O205*H205</f>
        <v>0</v>
      </c>
      <c r="Q205" s="147">
        <v>0.17599999999999999</v>
      </c>
      <c r="R205" s="147">
        <f>Q205*H205</f>
        <v>54.753599999999999</v>
      </c>
      <c r="S205" s="147">
        <v>0</v>
      </c>
      <c r="T205" s="148">
        <f>S205*H205</f>
        <v>0</v>
      </c>
      <c r="AR205" s="149" t="s">
        <v>164</v>
      </c>
      <c r="AT205" s="149" t="s">
        <v>218</v>
      </c>
      <c r="AU205" s="149" t="s">
        <v>85</v>
      </c>
      <c r="AY205" s="15" t="s">
        <v>128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5" t="s">
        <v>83</v>
      </c>
      <c r="BK205" s="150">
        <f>ROUND(I205*H205,2)</f>
        <v>0</v>
      </c>
      <c r="BL205" s="15" t="s">
        <v>135</v>
      </c>
      <c r="BM205" s="149" t="s">
        <v>336</v>
      </c>
    </row>
    <row r="206" spans="2:65" s="12" customFormat="1">
      <c r="B206" s="151"/>
      <c r="D206" s="152" t="s">
        <v>162</v>
      </c>
      <c r="F206" s="154" t="s">
        <v>337</v>
      </c>
      <c r="H206" s="155">
        <v>311.10000000000002</v>
      </c>
      <c r="I206" s="156"/>
      <c r="L206" s="151"/>
      <c r="M206" s="157"/>
      <c r="T206" s="158"/>
      <c r="AT206" s="153" t="s">
        <v>162</v>
      </c>
      <c r="AU206" s="153" t="s">
        <v>85</v>
      </c>
      <c r="AV206" s="12" t="s">
        <v>85</v>
      </c>
      <c r="AW206" s="12" t="s">
        <v>3</v>
      </c>
      <c r="AX206" s="12" t="s">
        <v>83</v>
      </c>
      <c r="AY206" s="153" t="s">
        <v>128</v>
      </c>
    </row>
    <row r="207" spans="2:65" s="1" customFormat="1" ht="16.5" customHeight="1">
      <c r="B207" s="136"/>
      <c r="C207" s="166" t="s">
        <v>338</v>
      </c>
      <c r="D207" s="166" t="s">
        <v>218</v>
      </c>
      <c r="E207" s="167" t="s">
        <v>339</v>
      </c>
      <c r="F207" s="168" t="s">
        <v>340</v>
      </c>
      <c r="G207" s="169" t="s">
        <v>221</v>
      </c>
      <c r="H207" s="170">
        <v>19</v>
      </c>
      <c r="I207" s="171"/>
      <c r="J207" s="172">
        <f>ROUND(I207*H207,2)</f>
        <v>0</v>
      </c>
      <c r="K207" s="173"/>
      <c r="L207" s="174"/>
      <c r="M207" s="175" t="s">
        <v>1</v>
      </c>
      <c r="N207" s="176" t="s">
        <v>41</v>
      </c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AR207" s="149" t="s">
        <v>164</v>
      </c>
      <c r="AT207" s="149" t="s">
        <v>218</v>
      </c>
      <c r="AU207" s="149" t="s">
        <v>85</v>
      </c>
      <c r="AY207" s="15" t="s">
        <v>128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5" t="s">
        <v>83</v>
      </c>
      <c r="BK207" s="150">
        <f>ROUND(I207*H207,2)</f>
        <v>0</v>
      </c>
      <c r="BL207" s="15" t="s">
        <v>135</v>
      </c>
      <c r="BM207" s="149" t="s">
        <v>341</v>
      </c>
    </row>
    <row r="208" spans="2:65" s="12" customFormat="1">
      <c r="B208" s="151"/>
      <c r="D208" s="152" t="s">
        <v>162</v>
      </c>
      <c r="E208" s="153" t="s">
        <v>1</v>
      </c>
      <c r="F208" s="154" t="s">
        <v>342</v>
      </c>
      <c r="H208" s="155">
        <v>19</v>
      </c>
      <c r="I208" s="156"/>
      <c r="L208" s="151"/>
      <c r="M208" s="157"/>
      <c r="T208" s="158"/>
      <c r="AT208" s="153" t="s">
        <v>162</v>
      </c>
      <c r="AU208" s="153" t="s">
        <v>85</v>
      </c>
      <c r="AV208" s="12" t="s">
        <v>85</v>
      </c>
      <c r="AW208" s="12" t="s">
        <v>32</v>
      </c>
      <c r="AX208" s="12" t="s">
        <v>83</v>
      </c>
      <c r="AY208" s="153" t="s">
        <v>128</v>
      </c>
    </row>
    <row r="209" spans="2:65" s="1" customFormat="1" ht="37.9" customHeight="1">
      <c r="B209" s="136"/>
      <c r="C209" s="137" t="s">
        <v>343</v>
      </c>
      <c r="D209" s="137" t="s">
        <v>131</v>
      </c>
      <c r="E209" s="138" t="s">
        <v>344</v>
      </c>
      <c r="F209" s="139" t="s">
        <v>345</v>
      </c>
      <c r="G209" s="140" t="s">
        <v>147</v>
      </c>
      <c r="H209" s="141">
        <v>139</v>
      </c>
      <c r="I209" s="142"/>
      <c r="J209" s="143">
        <f>ROUND(I209*H209,2)</f>
        <v>0</v>
      </c>
      <c r="K209" s="144"/>
      <c r="L209" s="30"/>
      <c r="M209" s="145" t="s">
        <v>1</v>
      </c>
      <c r="N209" s="146" t="s">
        <v>41</v>
      </c>
      <c r="P209" s="147">
        <f>O209*H209</f>
        <v>0</v>
      </c>
      <c r="Q209" s="147">
        <v>9.8000000000000004E-2</v>
      </c>
      <c r="R209" s="147">
        <f>Q209*H209</f>
        <v>13.622</v>
      </c>
      <c r="S209" s="147">
        <v>0</v>
      </c>
      <c r="T209" s="148">
        <f>S209*H209</f>
        <v>0</v>
      </c>
      <c r="AR209" s="149" t="s">
        <v>135</v>
      </c>
      <c r="AT209" s="149" t="s">
        <v>131</v>
      </c>
      <c r="AU209" s="149" t="s">
        <v>85</v>
      </c>
      <c r="AY209" s="15" t="s">
        <v>128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5" t="s">
        <v>83</v>
      </c>
      <c r="BK209" s="150">
        <f>ROUND(I209*H209,2)</f>
        <v>0</v>
      </c>
      <c r="BL209" s="15" t="s">
        <v>135</v>
      </c>
      <c r="BM209" s="149" t="s">
        <v>346</v>
      </c>
    </row>
    <row r="210" spans="2:65" s="1" customFormat="1" ht="24.2" customHeight="1">
      <c r="B210" s="136"/>
      <c r="C210" s="166" t="s">
        <v>347</v>
      </c>
      <c r="D210" s="166" t="s">
        <v>218</v>
      </c>
      <c r="E210" s="167" t="s">
        <v>348</v>
      </c>
      <c r="F210" s="168" t="s">
        <v>349</v>
      </c>
      <c r="G210" s="169" t="s">
        <v>147</v>
      </c>
      <c r="H210" s="170">
        <v>143.16999999999999</v>
      </c>
      <c r="I210" s="171"/>
      <c r="J210" s="172">
        <f>ROUND(I210*H210,2)</f>
        <v>0</v>
      </c>
      <c r="K210" s="173"/>
      <c r="L210" s="174"/>
      <c r="M210" s="175" t="s">
        <v>1</v>
      </c>
      <c r="N210" s="176" t="s">
        <v>41</v>
      </c>
      <c r="P210" s="147">
        <f>O210*H210</f>
        <v>0</v>
      </c>
      <c r="Q210" s="147">
        <v>0.108</v>
      </c>
      <c r="R210" s="147">
        <f>Q210*H210</f>
        <v>15.462359999999999</v>
      </c>
      <c r="S210" s="147">
        <v>0</v>
      </c>
      <c r="T210" s="148">
        <f>S210*H210</f>
        <v>0</v>
      </c>
      <c r="AR210" s="149" t="s">
        <v>164</v>
      </c>
      <c r="AT210" s="149" t="s">
        <v>218</v>
      </c>
      <c r="AU210" s="149" t="s">
        <v>85</v>
      </c>
      <c r="AY210" s="15" t="s">
        <v>128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5" t="s">
        <v>83</v>
      </c>
      <c r="BK210" s="150">
        <f>ROUND(I210*H210,2)</f>
        <v>0</v>
      </c>
      <c r="BL210" s="15" t="s">
        <v>135</v>
      </c>
      <c r="BM210" s="149" t="s">
        <v>350</v>
      </c>
    </row>
    <row r="211" spans="2:65" s="12" customFormat="1">
      <c r="B211" s="151"/>
      <c r="D211" s="152" t="s">
        <v>162</v>
      </c>
      <c r="F211" s="154" t="s">
        <v>351</v>
      </c>
      <c r="H211" s="155">
        <v>143.16999999999999</v>
      </c>
      <c r="I211" s="156"/>
      <c r="L211" s="151"/>
      <c r="M211" s="157"/>
      <c r="T211" s="158"/>
      <c r="AT211" s="153" t="s">
        <v>162</v>
      </c>
      <c r="AU211" s="153" t="s">
        <v>85</v>
      </c>
      <c r="AV211" s="12" t="s">
        <v>85</v>
      </c>
      <c r="AW211" s="12" t="s">
        <v>3</v>
      </c>
      <c r="AX211" s="12" t="s">
        <v>83</v>
      </c>
      <c r="AY211" s="153" t="s">
        <v>128</v>
      </c>
    </row>
    <row r="212" spans="2:65" s="1" customFormat="1" ht="16.5" customHeight="1">
      <c r="B212" s="136"/>
      <c r="C212" s="166" t="s">
        <v>352</v>
      </c>
      <c r="D212" s="166" t="s">
        <v>218</v>
      </c>
      <c r="E212" s="167" t="s">
        <v>339</v>
      </c>
      <c r="F212" s="168" t="s">
        <v>340</v>
      </c>
      <c r="G212" s="169" t="s">
        <v>221</v>
      </c>
      <c r="H212" s="170">
        <v>375.3</v>
      </c>
      <c r="I212" s="171"/>
      <c r="J212" s="172">
        <f>ROUND(I212*H212,2)</f>
        <v>0</v>
      </c>
      <c r="K212" s="173"/>
      <c r="L212" s="174"/>
      <c r="M212" s="175" t="s">
        <v>1</v>
      </c>
      <c r="N212" s="176" t="s">
        <v>41</v>
      </c>
      <c r="P212" s="147">
        <f>O212*H212</f>
        <v>0</v>
      </c>
      <c r="Q212" s="147">
        <v>0</v>
      </c>
      <c r="R212" s="147">
        <f>Q212*H212</f>
        <v>0</v>
      </c>
      <c r="S212" s="147">
        <v>0</v>
      </c>
      <c r="T212" s="148">
        <f>S212*H212</f>
        <v>0</v>
      </c>
      <c r="AR212" s="149" t="s">
        <v>164</v>
      </c>
      <c r="AT212" s="149" t="s">
        <v>218</v>
      </c>
      <c r="AU212" s="149" t="s">
        <v>85</v>
      </c>
      <c r="AY212" s="15" t="s">
        <v>128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5" t="s">
        <v>83</v>
      </c>
      <c r="BK212" s="150">
        <f>ROUND(I212*H212,2)</f>
        <v>0</v>
      </c>
      <c r="BL212" s="15" t="s">
        <v>135</v>
      </c>
      <c r="BM212" s="149" t="s">
        <v>353</v>
      </c>
    </row>
    <row r="213" spans="2:65" s="12" customFormat="1">
      <c r="B213" s="151"/>
      <c r="D213" s="152" t="s">
        <v>162</v>
      </c>
      <c r="F213" s="154" t="s">
        <v>354</v>
      </c>
      <c r="H213" s="155">
        <v>375.3</v>
      </c>
      <c r="I213" s="156"/>
      <c r="L213" s="151"/>
      <c r="M213" s="157"/>
      <c r="T213" s="158"/>
      <c r="AT213" s="153" t="s">
        <v>162</v>
      </c>
      <c r="AU213" s="153" t="s">
        <v>85</v>
      </c>
      <c r="AV213" s="12" t="s">
        <v>85</v>
      </c>
      <c r="AW213" s="12" t="s">
        <v>3</v>
      </c>
      <c r="AX213" s="12" t="s">
        <v>83</v>
      </c>
      <c r="AY213" s="153" t="s">
        <v>128</v>
      </c>
    </row>
    <row r="214" spans="2:65" s="11" customFormat="1" ht="22.9" customHeight="1">
      <c r="B214" s="125"/>
      <c r="D214" s="126" t="s">
        <v>75</v>
      </c>
      <c r="E214" s="134" t="s">
        <v>169</v>
      </c>
      <c r="F214" s="134" t="s">
        <v>355</v>
      </c>
      <c r="I214" s="128"/>
      <c r="J214" s="135">
        <f>BK214</f>
        <v>0</v>
      </c>
      <c r="L214" s="125"/>
      <c r="M214" s="129"/>
      <c r="P214" s="130">
        <f>SUM(P215:P254)</f>
        <v>0</v>
      </c>
      <c r="R214" s="130">
        <f>SUM(R215:R254)</f>
        <v>65.765445219999989</v>
      </c>
      <c r="T214" s="131">
        <f>SUM(T215:T254)</f>
        <v>0.16400000000000001</v>
      </c>
      <c r="AR214" s="126" t="s">
        <v>83</v>
      </c>
      <c r="AT214" s="132" t="s">
        <v>75</v>
      </c>
      <c r="AU214" s="132" t="s">
        <v>83</v>
      </c>
      <c r="AY214" s="126" t="s">
        <v>128</v>
      </c>
      <c r="BK214" s="133">
        <f>SUM(BK215:BK254)</f>
        <v>0</v>
      </c>
    </row>
    <row r="215" spans="2:65" s="1" customFormat="1" ht="16.5" customHeight="1">
      <c r="B215" s="136"/>
      <c r="C215" s="137" t="s">
        <v>356</v>
      </c>
      <c r="D215" s="137" t="s">
        <v>131</v>
      </c>
      <c r="E215" s="138" t="s">
        <v>357</v>
      </c>
      <c r="F215" s="139" t="s">
        <v>358</v>
      </c>
      <c r="G215" s="140" t="s">
        <v>210</v>
      </c>
      <c r="H215" s="141">
        <v>1</v>
      </c>
      <c r="I215" s="142"/>
      <c r="J215" s="143">
        <f t="shared" ref="J215:J221" si="10">ROUND(I215*H215,2)</f>
        <v>0</v>
      </c>
      <c r="K215" s="144"/>
      <c r="L215" s="30"/>
      <c r="M215" s="145" t="s">
        <v>1</v>
      </c>
      <c r="N215" s="146" t="s">
        <v>41</v>
      </c>
      <c r="P215" s="147">
        <f t="shared" ref="P215:P221" si="11">O215*H215</f>
        <v>0</v>
      </c>
      <c r="Q215" s="147">
        <v>6.0000000000000001E-3</v>
      </c>
      <c r="R215" s="147">
        <f t="shared" ref="R215:R221" si="12">Q215*H215</f>
        <v>6.0000000000000001E-3</v>
      </c>
      <c r="S215" s="147">
        <v>0</v>
      </c>
      <c r="T215" s="148">
        <f t="shared" ref="T215:T221" si="13">S215*H215</f>
        <v>0</v>
      </c>
      <c r="AR215" s="149" t="s">
        <v>135</v>
      </c>
      <c r="AT215" s="149" t="s">
        <v>131</v>
      </c>
      <c r="AU215" s="149" t="s">
        <v>85</v>
      </c>
      <c r="AY215" s="15" t="s">
        <v>128</v>
      </c>
      <c r="BE215" s="150">
        <f t="shared" ref="BE215:BE221" si="14">IF(N215="základní",J215,0)</f>
        <v>0</v>
      </c>
      <c r="BF215" s="150">
        <f t="shared" ref="BF215:BF221" si="15">IF(N215="snížená",J215,0)</f>
        <v>0</v>
      </c>
      <c r="BG215" s="150">
        <f t="shared" ref="BG215:BG221" si="16">IF(N215="zákl. přenesená",J215,0)</f>
        <v>0</v>
      </c>
      <c r="BH215" s="150">
        <f t="shared" ref="BH215:BH221" si="17">IF(N215="sníž. přenesená",J215,0)</f>
        <v>0</v>
      </c>
      <c r="BI215" s="150">
        <f t="shared" ref="BI215:BI221" si="18">IF(N215="nulová",J215,0)</f>
        <v>0</v>
      </c>
      <c r="BJ215" s="15" t="s">
        <v>83</v>
      </c>
      <c r="BK215" s="150">
        <f t="shared" ref="BK215:BK221" si="19">ROUND(I215*H215,2)</f>
        <v>0</v>
      </c>
      <c r="BL215" s="15" t="s">
        <v>135</v>
      </c>
      <c r="BM215" s="149" t="s">
        <v>359</v>
      </c>
    </row>
    <row r="216" spans="2:65" s="1" customFormat="1" ht="21.75" customHeight="1">
      <c r="B216" s="136"/>
      <c r="C216" s="166" t="s">
        <v>360</v>
      </c>
      <c r="D216" s="166" t="s">
        <v>218</v>
      </c>
      <c r="E216" s="167" t="s">
        <v>361</v>
      </c>
      <c r="F216" s="168" t="s">
        <v>362</v>
      </c>
      <c r="G216" s="169" t="s">
        <v>210</v>
      </c>
      <c r="H216" s="170">
        <v>1</v>
      </c>
      <c r="I216" s="171"/>
      <c r="J216" s="172">
        <f t="shared" si="10"/>
        <v>0</v>
      </c>
      <c r="K216" s="173"/>
      <c r="L216" s="174"/>
      <c r="M216" s="175" t="s">
        <v>1</v>
      </c>
      <c r="N216" s="176" t="s">
        <v>41</v>
      </c>
      <c r="P216" s="147">
        <f t="shared" si="11"/>
        <v>0</v>
      </c>
      <c r="Q216" s="147">
        <v>1.2999999999999999E-3</v>
      </c>
      <c r="R216" s="147">
        <f t="shared" si="12"/>
        <v>1.2999999999999999E-3</v>
      </c>
      <c r="S216" s="147">
        <v>0</v>
      </c>
      <c r="T216" s="148">
        <f t="shared" si="13"/>
        <v>0</v>
      </c>
      <c r="AR216" s="149" t="s">
        <v>164</v>
      </c>
      <c r="AT216" s="149" t="s">
        <v>218</v>
      </c>
      <c r="AU216" s="149" t="s">
        <v>85</v>
      </c>
      <c r="AY216" s="15" t="s">
        <v>128</v>
      </c>
      <c r="BE216" s="150">
        <f t="shared" si="14"/>
        <v>0</v>
      </c>
      <c r="BF216" s="150">
        <f t="shared" si="15"/>
        <v>0</v>
      </c>
      <c r="BG216" s="150">
        <f t="shared" si="16"/>
        <v>0</v>
      </c>
      <c r="BH216" s="150">
        <f t="shared" si="17"/>
        <v>0</v>
      </c>
      <c r="BI216" s="150">
        <f t="shared" si="18"/>
        <v>0</v>
      </c>
      <c r="BJ216" s="15" t="s">
        <v>83</v>
      </c>
      <c r="BK216" s="150">
        <f t="shared" si="19"/>
        <v>0</v>
      </c>
      <c r="BL216" s="15" t="s">
        <v>135</v>
      </c>
      <c r="BM216" s="149" t="s">
        <v>363</v>
      </c>
    </row>
    <row r="217" spans="2:65" s="1" customFormat="1" ht="24.2" customHeight="1">
      <c r="B217" s="136"/>
      <c r="C217" s="137" t="s">
        <v>364</v>
      </c>
      <c r="D217" s="137" t="s">
        <v>131</v>
      </c>
      <c r="E217" s="138" t="s">
        <v>365</v>
      </c>
      <c r="F217" s="139" t="s">
        <v>366</v>
      </c>
      <c r="G217" s="140" t="s">
        <v>210</v>
      </c>
      <c r="H217" s="141">
        <v>2</v>
      </c>
      <c r="I217" s="142"/>
      <c r="J217" s="143">
        <f t="shared" si="10"/>
        <v>0</v>
      </c>
      <c r="K217" s="144"/>
      <c r="L217" s="30"/>
      <c r="M217" s="145" t="s">
        <v>1</v>
      </c>
      <c r="N217" s="146" t="s">
        <v>41</v>
      </c>
      <c r="P217" s="147">
        <f t="shared" si="11"/>
        <v>0</v>
      </c>
      <c r="Q217" s="147">
        <v>6.9999999999999999E-4</v>
      </c>
      <c r="R217" s="147">
        <f t="shared" si="12"/>
        <v>1.4E-3</v>
      </c>
      <c r="S217" s="147">
        <v>0</v>
      </c>
      <c r="T217" s="148">
        <f t="shared" si="13"/>
        <v>0</v>
      </c>
      <c r="AR217" s="149" t="s">
        <v>135</v>
      </c>
      <c r="AT217" s="149" t="s">
        <v>131</v>
      </c>
      <c r="AU217" s="149" t="s">
        <v>85</v>
      </c>
      <c r="AY217" s="15" t="s">
        <v>128</v>
      </c>
      <c r="BE217" s="150">
        <f t="shared" si="14"/>
        <v>0</v>
      </c>
      <c r="BF217" s="150">
        <f t="shared" si="15"/>
        <v>0</v>
      </c>
      <c r="BG217" s="150">
        <f t="shared" si="16"/>
        <v>0</v>
      </c>
      <c r="BH217" s="150">
        <f t="shared" si="17"/>
        <v>0</v>
      </c>
      <c r="BI217" s="150">
        <f t="shared" si="18"/>
        <v>0</v>
      </c>
      <c r="BJ217" s="15" t="s">
        <v>83</v>
      </c>
      <c r="BK217" s="150">
        <f t="shared" si="19"/>
        <v>0</v>
      </c>
      <c r="BL217" s="15" t="s">
        <v>135</v>
      </c>
      <c r="BM217" s="149" t="s">
        <v>367</v>
      </c>
    </row>
    <row r="218" spans="2:65" s="1" customFormat="1" ht="24.2" customHeight="1">
      <c r="B218" s="136"/>
      <c r="C218" s="166" t="s">
        <v>368</v>
      </c>
      <c r="D218" s="166" t="s">
        <v>218</v>
      </c>
      <c r="E218" s="167" t="s">
        <v>369</v>
      </c>
      <c r="F218" s="168" t="s">
        <v>370</v>
      </c>
      <c r="G218" s="169" t="s">
        <v>210</v>
      </c>
      <c r="H218" s="170">
        <v>1</v>
      </c>
      <c r="I218" s="171"/>
      <c r="J218" s="172">
        <f t="shared" si="10"/>
        <v>0</v>
      </c>
      <c r="K218" s="173"/>
      <c r="L218" s="174"/>
      <c r="M218" s="175" t="s">
        <v>1</v>
      </c>
      <c r="N218" s="176" t="s">
        <v>41</v>
      </c>
      <c r="P218" s="147">
        <f t="shared" si="11"/>
        <v>0</v>
      </c>
      <c r="Q218" s="147">
        <v>3.5000000000000001E-3</v>
      </c>
      <c r="R218" s="147">
        <f t="shared" si="12"/>
        <v>3.5000000000000001E-3</v>
      </c>
      <c r="S218" s="147">
        <v>0</v>
      </c>
      <c r="T218" s="148">
        <f t="shared" si="13"/>
        <v>0</v>
      </c>
      <c r="AR218" s="149" t="s">
        <v>164</v>
      </c>
      <c r="AT218" s="149" t="s">
        <v>218</v>
      </c>
      <c r="AU218" s="149" t="s">
        <v>85</v>
      </c>
      <c r="AY218" s="15" t="s">
        <v>128</v>
      </c>
      <c r="BE218" s="150">
        <f t="shared" si="14"/>
        <v>0</v>
      </c>
      <c r="BF218" s="150">
        <f t="shared" si="15"/>
        <v>0</v>
      </c>
      <c r="BG218" s="150">
        <f t="shared" si="16"/>
        <v>0</v>
      </c>
      <c r="BH218" s="150">
        <f t="shared" si="17"/>
        <v>0</v>
      </c>
      <c r="BI218" s="150">
        <f t="shared" si="18"/>
        <v>0</v>
      </c>
      <c r="BJ218" s="15" t="s">
        <v>83</v>
      </c>
      <c r="BK218" s="150">
        <f t="shared" si="19"/>
        <v>0</v>
      </c>
      <c r="BL218" s="15" t="s">
        <v>135</v>
      </c>
      <c r="BM218" s="149" t="s">
        <v>371</v>
      </c>
    </row>
    <row r="219" spans="2:65" s="1" customFormat="1" ht="24.2" customHeight="1">
      <c r="B219" s="136"/>
      <c r="C219" s="166" t="s">
        <v>372</v>
      </c>
      <c r="D219" s="166" t="s">
        <v>218</v>
      </c>
      <c r="E219" s="167" t="s">
        <v>373</v>
      </c>
      <c r="F219" s="168" t="s">
        <v>374</v>
      </c>
      <c r="G219" s="169" t="s">
        <v>210</v>
      </c>
      <c r="H219" s="170">
        <v>1</v>
      </c>
      <c r="I219" s="171"/>
      <c r="J219" s="172">
        <f t="shared" si="10"/>
        <v>0</v>
      </c>
      <c r="K219" s="173"/>
      <c r="L219" s="174"/>
      <c r="M219" s="175" t="s">
        <v>1</v>
      </c>
      <c r="N219" s="176" t="s">
        <v>41</v>
      </c>
      <c r="P219" s="147">
        <f t="shared" si="11"/>
        <v>0</v>
      </c>
      <c r="Q219" s="147">
        <v>2.5000000000000001E-3</v>
      </c>
      <c r="R219" s="147">
        <f t="shared" si="12"/>
        <v>2.5000000000000001E-3</v>
      </c>
      <c r="S219" s="147">
        <v>0</v>
      </c>
      <c r="T219" s="148">
        <f t="shared" si="13"/>
        <v>0</v>
      </c>
      <c r="AR219" s="149" t="s">
        <v>164</v>
      </c>
      <c r="AT219" s="149" t="s">
        <v>218</v>
      </c>
      <c r="AU219" s="149" t="s">
        <v>85</v>
      </c>
      <c r="AY219" s="15" t="s">
        <v>128</v>
      </c>
      <c r="BE219" s="150">
        <f t="shared" si="14"/>
        <v>0</v>
      </c>
      <c r="BF219" s="150">
        <f t="shared" si="15"/>
        <v>0</v>
      </c>
      <c r="BG219" s="150">
        <f t="shared" si="16"/>
        <v>0</v>
      </c>
      <c r="BH219" s="150">
        <f t="shared" si="17"/>
        <v>0</v>
      </c>
      <c r="BI219" s="150">
        <f t="shared" si="18"/>
        <v>0</v>
      </c>
      <c r="BJ219" s="15" t="s">
        <v>83</v>
      </c>
      <c r="BK219" s="150">
        <f t="shared" si="19"/>
        <v>0</v>
      </c>
      <c r="BL219" s="15" t="s">
        <v>135</v>
      </c>
      <c r="BM219" s="149" t="s">
        <v>375</v>
      </c>
    </row>
    <row r="220" spans="2:65" s="1" customFormat="1" ht="24.2" customHeight="1">
      <c r="B220" s="136"/>
      <c r="C220" s="137" t="s">
        <v>376</v>
      </c>
      <c r="D220" s="137" t="s">
        <v>131</v>
      </c>
      <c r="E220" s="138" t="s">
        <v>377</v>
      </c>
      <c r="F220" s="139" t="s">
        <v>378</v>
      </c>
      <c r="G220" s="140" t="s">
        <v>210</v>
      </c>
      <c r="H220" s="141">
        <v>4</v>
      </c>
      <c r="I220" s="142"/>
      <c r="J220" s="143">
        <f t="shared" si="10"/>
        <v>0</v>
      </c>
      <c r="K220" s="144"/>
      <c r="L220" s="30"/>
      <c r="M220" s="145" t="s">
        <v>1</v>
      </c>
      <c r="N220" s="146" t="s">
        <v>41</v>
      </c>
      <c r="P220" s="147">
        <f t="shared" si="11"/>
        <v>0</v>
      </c>
      <c r="Q220" s="147">
        <v>0.10940999999999999</v>
      </c>
      <c r="R220" s="147">
        <f t="shared" si="12"/>
        <v>0.43763999999999997</v>
      </c>
      <c r="S220" s="147">
        <v>0</v>
      </c>
      <c r="T220" s="148">
        <f t="shared" si="13"/>
        <v>0</v>
      </c>
      <c r="AR220" s="149" t="s">
        <v>135</v>
      </c>
      <c r="AT220" s="149" t="s">
        <v>131</v>
      </c>
      <c r="AU220" s="149" t="s">
        <v>85</v>
      </c>
      <c r="AY220" s="15" t="s">
        <v>128</v>
      </c>
      <c r="BE220" s="150">
        <f t="shared" si="14"/>
        <v>0</v>
      </c>
      <c r="BF220" s="150">
        <f t="shared" si="15"/>
        <v>0</v>
      </c>
      <c r="BG220" s="150">
        <f t="shared" si="16"/>
        <v>0</v>
      </c>
      <c r="BH220" s="150">
        <f t="shared" si="17"/>
        <v>0</v>
      </c>
      <c r="BI220" s="150">
        <f t="shared" si="18"/>
        <v>0</v>
      </c>
      <c r="BJ220" s="15" t="s">
        <v>83</v>
      </c>
      <c r="BK220" s="150">
        <f t="shared" si="19"/>
        <v>0</v>
      </c>
      <c r="BL220" s="15" t="s">
        <v>135</v>
      </c>
      <c r="BM220" s="149" t="s">
        <v>379</v>
      </c>
    </row>
    <row r="221" spans="2:65" s="1" customFormat="1" ht="21.75" customHeight="1">
      <c r="B221" s="136"/>
      <c r="C221" s="166" t="s">
        <v>380</v>
      </c>
      <c r="D221" s="166" t="s">
        <v>218</v>
      </c>
      <c r="E221" s="167" t="s">
        <v>381</v>
      </c>
      <c r="F221" s="168" t="s">
        <v>382</v>
      </c>
      <c r="G221" s="169" t="s">
        <v>210</v>
      </c>
      <c r="H221" s="170">
        <v>2</v>
      </c>
      <c r="I221" s="171"/>
      <c r="J221" s="172">
        <f t="shared" si="10"/>
        <v>0</v>
      </c>
      <c r="K221" s="173"/>
      <c r="L221" s="174"/>
      <c r="M221" s="175" t="s">
        <v>1</v>
      </c>
      <c r="N221" s="176" t="s">
        <v>41</v>
      </c>
      <c r="P221" s="147">
        <f t="shared" si="11"/>
        <v>0</v>
      </c>
      <c r="Q221" s="147">
        <v>6.4999999999999997E-3</v>
      </c>
      <c r="R221" s="147">
        <f t="shared" si="12"/>
        <v>1.2999999999999999E-2</v>
      </c>
      <c r="S221" s="147">
        <v>0</v>
      </c>
      <c r="T221" s="148">
        <f t="shared" si="13"/>
        <v>0</v>
      </c>
      <c r="AR221" s="149" t="s">
        <v>164</v>
      </c>
      <c r="AT221" s="149" t="s">
        <v>218</v>
      </c>
      <c r="AU221" s="149" t="s">
        <v>85</v>
      </c>
      <c r="AY221" s="15" t="s">
        <v>128</v>
      </c>
      <c r="BE221" s="150">
        <f t="shared" si="14"/>
        <v>0</v>
      </c>
      <c r="BF221" s="150">
        <f t="shared" si="15"/>
        <v>0</v>
      </c>
      <c r="BG221" s="150">
        <f t="shared" si="16"/>
        <v>0</v>
      </c>
      <c r="BH221" s="150">
        <f t="shared" si="17"/>
        <v>0</v>
      </c>
      <c r="BI221" s="150">
        <f t="shared" si="18"/>
        <v>0</v>
      </c>
      <c r="BJ221" s="15" t="s">
        <v>83</v>
      </c>
      <c r="BK221" s="150">
        <f t="shared" si="19"/>
        <v>0</v>
      </c>
      <c r="BL221" s="15" t="s">
        <v>135</v>
      </c>
      <c r="BM221" s="149" t="s">
        <v>383</v>
      </c>
    </row>
    <row r="222" spans="2:65" s="12" customFormat="1">
      <c r="B222" s="151"/>
      <c r="D222" s="152" t="s">
        <v>162</v>
      </c>
      <c r="E222" s="153" t="s">
        <v>1</v>
      </c>
      <c r="F222" s="154" t="s">
        <v>384</v>
      </c>
      <c r="H222" s="155">
        <v>2</v>
      </c>
      <c r="I222" s="156"/>
      <c r="L222" s="151"/>
      <c r="M222" s="157"/>
      <c r="T222" s="158"/>
      <c r="AT222" s="153" t="s">
        <v>162</v>
      </c>
      <c r="AU222" s="153" t="s">
        <v>85</v>
      </c>
      <c r="AV222" s="12" t="s">
        <v>85</v>
      </c>
      <c r="AW222" s="12" t="s">
        <v>32</v>
      </c>
      <c r="AX222" s="12" t="s">
        <v>83</v>
      </c>
      <c r="AY222" s="153" t="s">
        <v>128</v>
      </c>
    </row>
    <row r="223" spans="2:65" s="1" customFormat="1" ht="16.5" customHeight="1">
      <c r="B223" s="136"/>
      <c r="C223" s="166" t="s">
        <v>385</v>
      </c>
      <c r="D223" s="166" t="s">
        <v>218</v>
      </c>
      <c r="E223" s="167" t="s">
        <v>386</v>
      </c>
      <c r="F223" s="168" t="s">
        <v>387</v>
      </c>
      <c r="G223" s="169" t="s">
        <v>210</v>
      </c>
      <c r="H223" s="170">
        <v>2</v>
      </c>
      <c r="I223" s="171"/>
      <c r="J223" s="172">
        <f>ROUND(I223*H223,2)</f>
        <v>0</v>
      </c>
      <c r="K223" s="173"/>
      <c r="L223" s="174"/>
      <c r="M223" s="175" t="s">
        <v>1</v>
      </c>
      <c r="N223" s="176" t="s">
        <v>41</v>
      </c>
      <c r="P223" s="147">
        <f>O223*H223</f>
        <v>0</v>
      </c>
      <c r="Q223" s="147">
        <v>1.4999999999999999E-4</v>
      </c>
      <c r="R223" s="147">
        <f>Q223*H223</f>
        <v>2.9999999999999997E-4</v>
      </c>
      <c r="S223" s="147">
        <v>0</v>
      </c>
      <c r="T223" s="148">
        <f>S223*H223</f>
        <v>0</v>
      </c>
      <c r="AR223" s="149" t="s">
        <v>164</v>
      </c>
      <c r="AT223" s="149" t="s">
        <v>218</v>
      </c>
      <c r="AU223" s="149" t="s">
        <v>85</v>
      </c>
      <c r="AY223" s="15" t="s">
        <v>128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5" t="s">
        <v>83</v>
      </c>
      <c r="BK223" s="150">
        <f>ROUND(I223*H223,2)</f>
        <v>0</v>
      </c>
      <c r="BL223" s="15" t="s">
        <v>135</v>
      </c>
      <c r="BM223" s="149" t="s">
        <v>388</v>
      </c>
    </row>
    <row r="224" spans="2:65" s="1" customFormat="1" ht="24.2" customHeight="1">
      <c r="B224" s="136"/>
      <c r="C224" s="137" t="s">
        <v>389</v>
      </c>
      <c r="D224" s="137" t="s">
        <v>131</v>
      </c>
      <c r="E224" s="138" t="s">
        <v>390</v>
      </c>
      <c r="F224" s="139" t="s">
        <v>391</v>
      </c>
      <c r="G224" s="140" t="s">
        <v>160</v>
      </c>
      <c r="H224" s="141">
        <v>67.8</v>
      </c>
      <c r="I224" s="142"/>
      <c r="J224" s="143">
        <f>ROUND(I224*H224,2)</f>
        <v>0</v>
      </c>
      <c r="K224" s="144"/>
      <c r="L224" s="30"/>
      <c r="M224" s="145" t="s">
        <v>1</v>
      </c>
      <c r="N224" s="146" t="s">
        <v>41</v>
      </c>
      <c r="P224" s="147">
        <f>O224*H224</f>
        <v>0</v>
      </c>
      <c r="Q224" s="147">
        <v>2.0000000000000001E-4</v>
      </c>
      <c r="R224" s="147">
        <f>Q224*H224</f>
        <v>1.3560000000000001E-2</v>
      </c>
      <c r="S224" s="147">
        <v>0</v>
      </c>
      <c r="T224" s="148">
        <f>S224*H224</f>
        <v>0</v>
      </c>
      <c r="AR224" s="149" t="s">
        <v>135</v>
      </c>
      <c r="AT224" s="149" t="s">
        <v>131</v>
      </c>
      <c r="AU224" s="149" t="s">
        <v>85</v>
      </c>
      <c r="AY224" s="15" t="s">
        <v>128</v>
      </c>
      <c r="BE224" s="150">
        <f>IF(N224="základní",J224,0)</f>
        <v>0</v>
      </c>
      <c r="BF224" s="150">
        <f>IF(N224="snížená",J224,0)</f>
        <v>0</v>
      </c>
      <c r="BG224" s="150">
        <f>IF(N224="zákl. přenesená",J224,0)</f>
        <v>0</v>
      </c>
      <c r="BH224" s="150">
        <f>IF(N224="sníž. přenesená",J224,0)</f>
        <v>0</v>
      </c>
      <c r="BI224" s="150">
        <f>IF(N224="nulová",J224,0)</f>
        <v>0</v>
      </c>
      <c r="BJ224" s="15" t="s">
        <v>83</v>
      </c>
      <c r="BK224" s="150">
        <f>ROUND(I224*H224,2)</f>
        <v>0</v>
      </c>
      <c r="BL224" s="15" t="s">
        <v>135</v>
      </c>
      <c r="BM224" s="149" t="s">
        <v>392</v>
      </c>
    </row>
    <row r="225" spans="2:65" s="12" customFormat="1">
      <c r="B225" s="151"/>
      <c r="D225" s="152" t="s">
        <v>162</v>
      </c>
      <c r="E225" s="153" t="s">
        <v>1</v>
      </c>
      <c r="F225" s="154" t="s">
        <v>393</v>
      </c>
      <c r="H225" s="155">
        <v>67.8</v>
      </c>
      <c r="I225" s="156"/>
      <c r="L225" s="151"/>
      <c r="M225" s="157"/>
      <c r="T225" s="158"/>
      <c r="AT225" s="153" t="s">
        <v>162</v>
      </c>
      <c r="AU225" s="153" t="s">
        <v>85</v>
      </c>
      <c r="AV225" s="12" t="s">
        <v>85</v>
      </c>
      <c r="AW225" s="12" t="s">
        <v>32</v>
      </c>
      <c r="AX225" s="12" t="s">
        <v>83</v>
      </c>
      <c r="AY225" s="153" t="s">
        <v>128</v>
      </c>
    </row>
    <row r="226" spans="2:65" s="1" customFormat="1" ht="24.2" customHeight="1">
      <c r="B226" s="136"/>
      <c r="C226" s="137" t="s">
        <v>394</v>
      </c>
      <c r="D226" s="137" t="s">
        <v>131</v>
      </c>
      <c r="E226" s="138" t="s">
        <v>395</v>
      </c>
      <c r="F226" s="139" t="s">
        <v>396</v>
      </c>
      <c r="G226" s="140" t="s">
        <v>160</v>
      </c>
      <c r="H226" s="141">
        <v>13</v>
      </c>
      <c r="I226" s="142"/>
      <c r="J226" s="143">
        <f>ROUND(I226*H226,2)</f>
        <v>0</v>
      </c>
      <c r="K226" s="144"/>
      <c r="L226" s="30"/>
      <c r="M226" s="145" t="s">
        <v>1</v>
      </c>
      <c r="N226" s="146" t="s">
        <v>41</v>
      </c>
      <c r="P226" s="147">
        <f>O226*H226</f>
        <v>0</v>
      </c>
      <c r="Q226" s="147">
        <v>2.0000000000000001E-4</v>
      </c>
      <c r="R226" s="147">
        <f>Q226*H226</f>
        <v>2.6000000000000003E-3</v>
      </c>
      <c r="S226" s="147">
        <v>0</v>
      </c>
      <c r="T226" s="148">
        <f>S226*H226</f>
        <v>0</v>
      </c>
      <c r="AR226" s="149" t="s">
        <v>135</v>
      </c>
      <c r="AT226" s="149" t="s">
        <v>131</v>
      </c>
      <c r="AU226" s="149" t="s">
        <v>85</v>
      </c>
      <c r="AY226" s="15" t="s">
        <v>128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5" t="s">
        <v>83</v>
      </c>
      <c r="BK226" s="150">
        <f>ROUND(I226*H226,2)</f>
        <v>0</v>
      </c>
      <c r="BL226" s="15" t="s">
        <v>135</v>
      </c>
      <c r="BM226" s="149" t="s">
        <v>397</v>
      </c>
    </row>
    <row r="227" spans="2:65" s="1" customFormat="1" ht="24.2" customHeight="1">
      <c r="B227" s="136"/>
      <c r="C227" s="137" t="s">
        <v>398</v>
      </c>
      <c r="D227" s="137" t="s">
        <v>131</v>
      </c>
      <c r="E227" s="138" t="s">
        <v>399</v>
      </c>
      <c r="F227" s="139" t="s">
        <v>400</v>
      </c>
      <c r="G227" s="140" t="s">
        <v>160</v>
      </c>
      <c r="H227" s="141">
        <v>9.1999999999999993</v>
      </c>
      <c r="I227" s="142"/>
      <c r="J227" s="143">
        <f>ROUND(I227*H227,2)</f>
        <v>0</v>
      </c>
      <c r="K227" s="144"/>
      <c r="L227" s="30"/>
      <c r="M227" s="145" t="s">
        <v>1</v>
      </c>
      <c r="N227" s="146" t="s">
        <v>41</v>
      </c>
      <c r="P227" s="147">
        <f>O227*H227</f>
        <v>0</v>
      </c>
      <c r="Q227" s="147">
        <v>2.0000000000000001E-4</v>
      </c>
      <c r="R227" s="147">
        <f>Q227*H227</f>
        <v>1.8399999999999998E-3</v>
      </c>
      <c r="S227" s="147">
        <v>0</v>
      </c>
      <c r="T227" s="148">
        <f>S227*H227</f>
        <v>0</v>
      </c>
      <c r="AR227" s="149" t="s">
        <v>135</v>
      </c>
      <c r="AT227" s="149" t="s">
        <v>131</v>
      </c>
      <c r="AU227" s="149" t="s">
        <v>85</v>
      </c>
      <c r="AY227" s="15" t="s">
        <v>128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5" t="s">
        <v>83</v>
      </c>
      <c r="BK227" s="150">
        <f>ROUND(I227*H227,2)</f>
        <v>0</v>
      </c>
      <c r="BL227" s="15" t="s">
        <v>135</v>
      </c>
      <c r="BM227" s="149" t="s">
        <v>401</v>
      </c>
    </row>
    <row r="228" spans="2:65" s="1" customFormat="1" ht="24.2" customHeight="1">
      <c r="B228" s="136"/>
      <c r="C228" s="137" t="s">
        <v>402</v>
      </c>
      <c r="D228" s="137" t="s">
        <v>131</v>
      </c>
      <c r="E228" s="138" t="s">
        <v>403</v>
      </c>
      <c r="F228" s="139" t="s">
        <v>404</v>
      </c>
      <c r="G228" s="140" t="s">
        <v>147</v>
      </c>
      <c r="H228" s="141">
        <v>3.6</v>
      </c>
      <c r="I228" s="142"/>
      <c r="J228" s="143">
        <f>ROUND(I228*H228,2)</f>
        <v>0</v>
      </c>
      <c r="K228" s="144"/>
      <c r="L228" s="30"/>
      <c r="M228" s="145" t="s">
        <v>1</v>
      </c>
      <c r="N228" s="146" t="s">
        <v>41</v>
      </c>
      <c r="P228" s="147">
        <f>O228*H228</f>
        <v>0</v>
      </c>
      <c r="Q228" s="147">
        <v>1.6000000000000001E-3</v>
      </c>
      <c r="R228" s="147">
        <f>Q228*H228</f>
        <v>5.7600000000000004E-3</v>
      </c>
      <c r="S228" s="147">
        <v>0</v>
      </c>
      <c r="T228" s="148">
        <f>S228*H228</f>
        <v>0</v>
      </c>
      <c r="AR228" s="149" t="s">
        <v>135</v>
      </c>
      <c r="AT228" s="149" t="s">
        <v>131</v>
      </c>
      <c r="AU228" s="149" t="s">
        <v>85</v>
      </c>
      <c r="AY228" s="15" t="s">
        <v>128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5" t="s">
        <v>83</v>
      </c>
      <c r="BK228" s="150">
        <f>ROUND(I228*H228,2)</f>
        <v>0</v>
      </c>
      <c r="BL228" s="15" t="s">
        <v>135</v>
      </c>
      <c r="BM228" s="149" t="s">
        <v>405</v>
      </c>
    </row>
    <row r="229" spans="2:65" s="12" customFormat="1">
      <c r="B229" s="151"/>
      <c r="D229" s="152" t="s">
        <v>162</v>
      </c>
      <c r="E229" s="153" t="s">
        <v>1</v>
      </c>
      <c r="F229" s="154" t="s">
        <v>406</v>
      </c>
      <c r="H229" s="155">
        <v>3.6</v>
      </c>
      <c r="I229" s="156"/>
      <c r="L229" s="151"/>
      <c r="M229" s="157"/>
      <c r="T229" s="158"/>
      <c r="AT229" s="153" t="s">
        <v>162</v>
      </c>
      <c r="AU229" s="153" t="s">
        <v>85</v>
      </c>
      <c r="AV229" s="12" t="s">
        <v>85</v>
      </c>
      <c r="AW229" s="12" t="s">
        <v>32</v>
      </c>
      <c r="AX229" s="12" t="s">
        <v>83</v>
      </c>
      <c r="AY229" s="153" t="s">
        <v>128</v>
      </c>
    </row>
    <row r="230" spans="2:65" s="1" customFormat="1" ht="24.2" customHeight="1">
      <c r="B230" s="136"/>
      <c r="C230" s="137" t="s">
        <v>407</v>
      </c>
      <c r="D230" s="137" t="s">
        <v>131</v>
      </c>
      <c r="E230" s="138" t="s">
        <v>408</v>
      </c>
      <c r="F230" s="139" t="s">
        <v>409</v>
      </c>
      <c r="G230" s="140" t="s">
        <v>210</v>
      </c>
      <c r="H230" s="141">
        <v>1</v>
      </c>
      <c r="I230" s="142"/>
      <c r="J230" s="143">
        <f>ROUND(I230*H230,2)</f>
        <v>0</v>
      </c>
      <c r="K230" s="144"/>
      <c r="L230" s="30"/>
      <c r="M230" s="145" t="s">
        <v>1</v>
      </c>
      <c r="N230" s="146" t="s">
        <v>41</v>
      </c>
      <c r="P230" s="147">
        <f>O230*H230</f>
        <v>0</v>
      </c>
      <c r="Q230" s="147">
        <v>5.4000000000000001E-4</v>
      </c>
      <c r="R230" s="147">
        <f>Q230*H230</f>
        <v>5.4000000000000001E-4</v>
      </c>
      <c r="S230" s="147">
        <v>0</v>
      </c>
      <c r="T230" s="148">
        <f>S230*H230</f>
        <v>0</v>
      </c>
      <c r="AR230" s="149" t="s">
        <v>135</v>
      </c>
      <c r="AT230" s="149" t="s">
        <v>131</v>
      </c>
      <c r="AU230" s="149" t="s">
        <v>85</v>
      </c>
      <c r="AY230" s="15" t="s">
        <v>128</v>
      </c>
      <c r="BE230" s="150">
        <f>IF(N230="základní",J230,0)</f>
        <v>0</v>
      </c>
      <c r="BF230" s="150">
        <f>IF(N230="snížená",J230,0)</f>
        <v>0</v>
      </c>
      <c r="BG230" s="150">
        <f>IF(N230="zákl. přenesená",J230,0)</f>
        <v>0</v>
      </c>
      <c r="BH230" s="150">
        <f>IF(N230="sníž. přenesená",J230,0)</f>
        <v>0</v>
      </c>
      <c r="BI230" s="150">
        <f>IF(N230="nulová",J230,0)</f>
        <v>0</v>
      </c>
      <c r="BJ230" s="15" t="s">
        <v>83</v>
      </c>
      <c r="BK230" s="150">
        <f>ROUND(I230*H230,2)</f>
        <v>0</v>
      </c>
      <c r="BL230" s="15" t="s">
        <v>135</v>
      </c>
      <c r="BM230" s="149" t="s">
        <v>410</v>
      </c>
    </row>
    <row r="231" spans="2:65" s="12" customFormat="1">
      <c r="B231" s="151"/>
      <c r="D231" s="152" t="s">
        <v>162</v>
      </c>
      <c r="E231" s="153" t="s">
        <v>1</v>
      </c>
      <c r="F231" s="154" t="s">
        <v>411</v>
      </c>
      <c r="H231" s="155">
        <v>1</v>
      </c>
      <c r="I231" s="156"/>
      <c r="L231" s="151"/>
      <c r="M231" s="157"/>
      <c r="T231" s="158"/>
      <c r="AT231" s="153" t="s">
        <v>162</v>
      </c>
      <c r="AU231" s="153" t="s">
        <v>85</v>
      </c>
      <c r="AV231" s="12" t="s">
        <v>85</v>
      </c>
      <c r="AW231" s="12" t="s">
        <v>32</v>
      </c>
      <c r="AX231" s="12" t="s">
        <v>83</v>
      </c>
      <c r="AY231" s="153" t="s">
        <v>128</v>
      </c>
    </row>
    <row r="232" spans="2:65" s="1" customFormat="1" ht="16.5" customHeight="1">
      <c r="B232" s="136"/>
      <c r="C232" s="137" t="s">
        <v>412</v>
      </c>
      <c r="D232" s="137" t="s">
        <v>131</v>
      </c>
      <c r="E232" s="138" t="s">
        <v>413</v>
      </c>
      <c r="F232" s="139" t="s">
        <v>414</v>
      </c>
      <c r="G232" s="140" t="s">
        <v>160</v>
      </c>
      <c r="H232" s="141">
        <v>90</v>
      </c>
      <c r="I232" s="142"/>
      <c r="J232" s="143">
        <f>ROUND(I232*H232,2)</f>
        <v>0</v>
      </c>
      <c r="K232" s="144"/>
      <c r="L232" s="30"/>
      <c r="M232" s="145" t="s">
        <v>1</v>
      </c>
      <c r="N232" s="146" t="s">
        <v>41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135</v>
      </c>
      <c r="AT232" s="149" t="s">
        <v>131</v>
      </c>
      <c r="AU232" s="149" t="s">
        <v>85</v>
      </c>
      <c r="AY232" s="15" t="s">
        <v>128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5" t="s">
        <v>83</v>
      </c>
      <c r="BK232" s="150">
        <f>ROUND(I232*H232,2)</f>
        <v>0</v>
      </c>
      <c r="BL232" s="15" t="s">
        <v>135</v>
      </c>
      <c r="BM232" s="149" t="s">
        <v>415</v>
      </c>
    </row>
    <row r="233" spans="2:65" s="12" customFormat="1">
      <c r="B233" s="151"/>
      <c r="D233" s="152" t="s">
        <v>162</v>
      </c>
      <c r="E233" s="153" t="s">
        <v>1</v>
      </c>
      <c r="F233" s="154" t="s">
        <v>416</v>
      </c>
      <c r="H233" s="155">
        <v>90</v>
      </c>
      <c r="I233" s="156"/>
      <c r="L233" s="151"/>
      <c r="M233" s="157"/>
      <c r="T233" s="158"/>
      <c r="AT233" s="153" t="s">
        <v>162</v>
      </c>
      <c r="AU233" s="153" t="s">
        <v>85</v>
      </c>
      <c r="AV233" s="12" t="s">
        <v>85</v>
      </c>
      <c r="AW233" s="12" t="s">
        <v>32</v>
      </c>
      <c r="AX233" s="12" t="s">
        <v>83</v>
      </c>
      <c r="AY233" s="153" t="s">
        <v>128</v>
      </c>
    </row>
    <row r="234" spans="2:65" s="1" customFormat="1" ht="16.5" customHeight="1">
      <c r="B234" s="136"/>
      <c r="C234" s="137" t="s">
        <v>417</v>
      </c>
      <c r="D234" s="137" t="s">
        <v>131</v>
      </c>
      <c r="E234" s="138" t="s">
        <v>418</v>
      </c>
      <c r="F234" s="139" t="s">
        <v>419</v>
      </c>
      <c r="G234" s="140" t="s">
        <v>147</v>
      </c>
      <c r="H234" s="141">
        <v>4.5999999999999996</v>
      </c>
      <c r="I234" s="142"/>
      <c r="J234" s="143">
        <f>ROUND(I234*H234,2)</f>
        <v>0</v>
      </c>
      <c r="K234" s="144"/>
      <c r="L234" s="30"/>
      <c r="M234" s="145" t="s">
        <v>1</v>
      </c>
      <c r="N234" s="146" t="s">
        <v>41</v>
      </c>
      <c r="P234" s="147">
        <f>O234*H234</f>
        <v>0</v>
      </c>
      <c r="Q234" s="147">
        <v>1.0000000000000001E-5</v>
      </c>
      <c r="R234" s="147">
        <f>Q234*H234</f>
        <v>4.6E-5</v>
      </c>
      <c r="S234" s="147">
        <v>0</v>
      </c>
      <c r="T234" s="148">
        <f>S234*H234</f>
        <v>0</v>
      </c>
      <c r="AR234" s="149" t="s">
        <v>135</v>
      </c>
      <c r="AT234" s="149" t="s">
        <v>131</v>
      </c>
      <c r="AU234" s="149" t="s">
        <v>85</v>
      </c>
      <c r="AY234" s="15" t="s">
        <v>128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5" t="s">
        <v>83</v>
      </c>
      <c r="BK234" s="150">
        <f>ROUND(I234*H234,2)</f>
        <v>0</v>
      </c>
      <c r="BL234" s="15" t="s">
        <v>135</v>
      </c>
      <c r="BM234" s="149" t="s">
        <v>420</v>
      </c>
    </row>
    <row r="235" spans="2:65" s="12" customFormat="1">
      <c r="B235" s="151"/>
      <c r="D235" s="152" t="s">
        <v>162</v>
      </c>
      <c r="E235" s="153" t="s">
        <v>1</v>
      </c>
      <c r="F235" s="154" t="s">
        <v>421</v>
      </c>
      <c r="H235" s="155">
        <v>4.5999999999999996</v>
      </c>
      <c r="I235" s="156"/>
      <c r="L235" s="151"/>
      <c r="M235" s="157"/>
      <c r="T235" s="158"/>
      <c r="AT235" s="153" t="s">
        <v>162</v>
      </c>
      <c r="AU235" s="153" t="s">
        <v>85</v>
      </c>
      <c r="AV235" s="12" t="s">
        <v>85</v>
      </c>
      <c r="AW235" s="12" t="s">
        <v>32</v>
      </c>
      <c r="AX235" s="12" t="s">
        <v>83</v>
      </c>
      <c r="AY235" s="153" t="s">
        <v>128</v>
      </c>
    </row>
    <row r="236" spans="2:65" s="1" customFormat="1" ht="33" customHeight="1">
      <c r="B236" s="136"/>
      <c r="C236" s="137" t="s">
        <v>422</v>
      </c>
      <c r="D236" s="137" t="s">
        <v>131</v>
      </c>
      <c r="E236" s="138" t="s">
        <v>423</v>
      </c>
      <c r="F236" s="139" t="s">
        <v>424</v>
      </c>
      <c r="G236" s="140" t="s">
        <v>160</v>
      </c>
      <c r="H236" s="141">
        <v>115.8</v>
      </c>
      <c r="I236" s="142"/>
      <c r="J236" s="143">
        <f>ROUND(I236*H236,2)</f>
        <v>0</v>
      </c>
      <c r="K236" s="144"/>
      <c r="L236" s="30"/>
      <c r="M236" s="145" t="s">
        <v>1</v>
      </c>
      <c r="N236" s="146" t="s">
        <v>41</v>
      </c>
      <c r="P236" s="147">
        <f>O236*H236</f>
        <v>0</v>
      </c>
      <c r="Q236" s="147">
        <v>0.16850000000000001</v>
      </c>
      <c r="R236" s="147">
        <f>Q236*H236</f>
        <v>19.5123</v>
      </c>
      <c r="S236" s="147">
        <v>0</v>
      </c>
      <c r="T236" s="148">
        <f>S236*H236</f>
        <v>0</v>
      </c>
      <c r="AR236" s="149" t="s">
        <v>135</v>
      </c>
      <c r="AT236" s="149" t="s">
        <v>131</v>
      </c>
      <c r="AU236" s="149" t="s">
        <v>85</v>
      </c>
      <c r="AY236" s="15" t="s">
        <v>128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5" t="s">
        <v>83</v>
      </c>
      <c r="BK236" s="150">
        <f>ROUND(I236*H236,2)</f>
        <v>0</v>
      </c>
      <c r="BL236" s="15" t="s">
        <v>135</v>
      </c>
      <c r="BM236" s="149" t="s">
        <v>425</v>
      </c>
    </row>
    <row r="237" spans="2:65" s="12" customFormat="1">
      <c r="B237" s="151"/>
      <c r="D237" s="152" t="s">
        <v>162</v>
      </c>
      <c r="E237" s="153" t="s">
        <v>1</v>
      </c>
      <c r="F237" s="154" t="s">
        <v>426</v>
      </c>
      <c r="H237" s="155">
        <v>115.8</v>
      </c>
      <c r="I237" s="156"/>
      <c r="L237" s="151"/>
      <c r="M237" s="157"/>
      <c r="T237" s="158"/>
      <c r="AT237" s="153" t="s">
        <v>162</v>
      </c>
      <c r="AU237" s="153" t="s">
        <v>85</v>
      </c>
      <c r="AV237" s="12" t="s">
        <v>85</v>
      </c>
      <c r="AW237" s="12" t="s">
        <v>32</v>
      </c>
      <c r="AX237" s="12" t="s">
        <v>83</v>
      </c>
      <c r="AY237" s="153" t="s">
        <v>128</v>
      </c>
    </row>
    <row r="238" spans="2:65" s="1" customFormat="1" ht="16.5" customHeight="1">
      <c r="B238" s="136"/>
      <c r="C238" s="166" t="s">
        <v>427</v>
      </c>
      <c r="D238" s="166" t="s">
        <v>218</v>
      </c>
      <c r="E238" s="167" t="s">
        <v>428</v>
      </c>
      <c r="F238" s="168" t="s">
        <v>429</v>
      </c>
      <c r="G238" s="169" t="s">
        <v>160</v>
      </c>
      <c r="H238" s="170">
        <v>118.116</v>
      </c>
      <c r="I238" s="171"/>
      <c r="J238" s="172">
        <f>ROUND(I238*H238,2)</f>
        <v>0</v>
      </c>
      <c r="K238" s="173"/>
      <c r="L238" s="174"/>
      <c r="M238" s="175" t="s">
        <v>1</v>
      </c>
      <c r="N238" s="176" t="s">
        <v>41</v>
      </c>
      <c r="P238" s="147">
        <f>O238*H238</f>
        <v>0</v>
      </c>
      <c r="Q238" s="147">
        <v>8.5000000000000006E-2</v>
      </c>
      <c r="R238" s="147">
        <f>Q238*H238</f>
        <v>10.039860000000001</v>
      </c>
      <c r="S238" s="147">
        <v>0</v>
      </c>
      <c r="T238" s="148">
        <f>S238*H238</f>
        <v>0</v>
      </c>
      <c r="AR238" s="149" t="s">
        <v>164</v>
      </c>
      <c r="AT238" s="149" t="s">
        <v>218</v>
      </c>
      <c r="AU238" s="149" t="s">
        <v>85</v>
      </c>
      <c r="AY238" s="15" t="s">
        <v>128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5" t="s">
        <v>83</v>
      </c>
      <c r="BK238" s="150">
        <f>ROUND(I238*H238,2)</f>
        <v>0</v>
      </c>
      <c r="BL238" s="15" t="s">
        <v>135</v>
      </c>
      <c r="BM238" s="149" t="s">
        <v>430</v>
      </c>
    </row>
    <row r="239" spans="2:65" s="12" customFormat="1">
      <c r="B239" s="151"/>
      <c r="D239" s="152" t="s">
        <v>162</v>
      </c>
      <c r="F239" s="154" t="s">
        <v>431</v>
      </c>
      <c r="H239" s="155">
        <v>118.116</v>
      </c>
      <c r="I239" s="156"/>
      <c r="L239" s="151"/>
      <c r="M239" s="157"/>
      <c r="T239" s="158"/>
      <c r="AT239" s="153" t="s">
        <v>162</v>
      </c>
      <c r="AU239" s="153" t="s">
        <v>85</v>
      </c>
      <c r="AV239" s="12" t="s">
        <v>85</v>
      </c>
      <c r="AW239" s="12" t="s">
        <v>3</v>
      </c>
      <c r="AX239" s="12" t="s">
        <v>83</v>
      </c>
      <c r="AY239" s="153" t="s">
        <v>128</v>
      </c>
    </row>
    <row r="240" spans="2:65" s="1" customFormat="1" ht="33" customHeight="1">
      <c r="B240" s="136"/>
      <c r="C240" s="137" t="s">
        <v>432</v>
      </c>
      <c r="D240" s="137" t="s">
        <v>131</v>
      </c>
      <c r="E240" s="138" t="s">
        <v>433</v>
      </c>
      <c r="F240" s="139" t="s">
        <v>434</v>
      </c>
      <c r="G240" s="140" t="s">
        <v>160</v>
      </c>
      <c r="H240" s="141">
        <v>184.2</v>
      </c>
      <c r="I240" s="142"/>
      <c r="J240" s="143">
        <f>ROUND(I240*H240,2)</f>
        <v>0</v>
      </c>
      <c r="K240" s="144"/>
      <c r="L240" s="30"/>
      <c r="M240" s="145" t="s">
        <v>1</v>
      </c>
      <c r="N240" s="146" t="s">
        <v>41</v>
      </c>
      <c r="P240" s="147">
        <f>O240*H240</f>
        <v>0</v>
      </c>
      <c r="Q240" s="147">
        <v>0.14041999999999999</v>
      </c>
      <c r="R240" s="147">
        <f>Q240*H240</f>
        <v>25.865363999999996</v>
      </c>
      <c r="S240" s="147">
        <v>0</v>
      </c>
      <c r="T240" s="148">
        <f>S240*H240</f>
        <v>0</v>
      </c>
      <c r="AR240" s="149" t="s">
        <v>135</v>
      </c>
      <c r="AT240" s="149" t="s">
        <v>131</v>
      </c>
      <c r="AU240" s="149" t="s">
        <v>85</v>
      </c>
      <c r="AY240" s="15" t="s">
        <v>128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5" t="s">
        <v>83</v>
      </c>
      <c r="BK240" s="150">
        <f>ROUND(I240*H240,2)</f>
        <v>0</v>
      </c>
      <c r="BL240" s="15" t="s">
        <v>135</v>
      </c>
      <c r="BM240" s="149" t="s">
        <v>435</v>
      </c>
    </row>
    <row r="241" spans="2:65" s="12" customFormat="1">
      <c r="B241" s="151"/>
      <c r="D241" s="152" t="s">
        <v>162</v>
      </c>
      <c r="E241" s="153" t="s">
        <v>1</v>
      </c>
      <c r="F241" s="154" t="s">
        <v>436</v>
      </c>
      <c r="H241" s="155">
        <v>70.7</v>
      </c>
      <c r="I241" s="156"/>
      <c r="L241" s="151"/>
      <c r="M241" s="157"/>
      <c r="T241" s="158"/>
      <c r="AT241" s="153" t="s">
        <v>162</v>
      </c>
      <c r="AU241" s="153" t="s">
        <v>85</v>
      </c>
      <c r="AV241" s="12" t="s">
        <v>85</v>
      </c>
      <c r="AW241" s="12" t="s">
        <v>32</v>
      </c>
      <c r="AX241" s="12" t="s">
        <v>76</v>
      </c>
      <c r="AY241" s="153" t="s">
        <v>128</v>
      </c>
    </row>
    <row r="242" spans="2:65" s="12" customFormat="1">
      <c r="B242" s="151"/>
      <c r="D242" s="152" t="s">
        <v>162</v>
      </c>
      <c r="E242" s="153" t="s">
        <v>1</v>
      </c>
      <c r="F242" s="154" t="s">
        <v>437</v>
      </c>
      <c r="H242" s="155">
        <v>113.5</v>
      </c>
      <c r="I242" s="156"/>
      <c r="L242" s="151"/>
      <c r="M242" s="157"/>
      <c r="T242" s="158"/>
      <c r="AT242" s="153" t="s">
        <v>162</v>
      </c>
      <c r="AU242" s="153" t="s">
        <v>85</v>
      </c>
      <c r="AV242" s="12" t="s">
        <v>85</v>
      </c>
      <c r="AW242" s="12" t="s">
        <v>32</v>
      </c>
      <c r="AX242" s="12" t="s">
        <v>76</v>
      </c>
      <c r="AY242" s="153" t="s">
        <v>128</v>
      </c>
    </row>
    <row r="243" spans="2:65" s="13" customFormat="1">
      <c r="B243" s="159"/>
      <c r="D243" s="152" t="s">
        <v>162</v>
      </c>
      <c r="E243" s="160" t="s">
        <v>1</v>
      </c>
      <c r="F243" s="161" t="s">
        <v>179</v>
      </c>
      <c r="H243" s="162">
        <v>184.2</v>
      </c>
      <c r="I243" s="163"/>
      <c r="L243" s="159"/>
      <c r="M243" s="164"/>
      <c r="T243" s="165"/>
      <c r="AT243" s="160" t="s">
        <v>162</v>
      </c>
      <c r="AU243" s="160" t="s">
        <v>85</v>
      </c>
      <c r="AV243" s="13" t="s">
        <v>135</v>
      </c>
      <c r="AW243" s="13" t="s">
        <v>32</v>
      </c>
      <c r="AX243" s="13" t="s">
        <v>83</v>
      </c>
      <c r="AY243" s="160" t="s">
        <v>128</v>
      </c>
    </row>
    <row r="244" spans="2:65" s="1" customFormat="1" ht="16.5" customHeight="1">
      <c r="B244" s="136"/>
      <c r="C244" s="166" t="s">
        <v>438</v>
      </c>
      <c r="D244" s="166" t="s">
        <v>218</v>
      </c>
      <c r="E244" s="167" t="s">
        <v>439</v>
      </c>
      <c r="F244" s="168" t="s">
        <v>440</v>
      </c>
      <c r="G244" s="169" t="s">
        <v>160</v>
      </c>
      <c r="H244" s="170">
        <v>72.114000000000004</v>
      </c>
      <c r="I244" s="171"/>
      <c r="J244" s="172">
        <f>ROUND(I244*H244,2)</f>
        <v>0</v>
      </c>
      <c r="K244" s="173"/>
      <c r="L244" s="174"/>
      <c r="M244" s="175" t="s">
        <v>1</v>
      </c>
      <c r="N244" s="176" t="s">
        <v>41</v>
      </c>
      <c r="P244" s="147">
        <f>O244*H244</f>
        <v>0</v>
      </c>
      <c r="Q244" s="147">
        <v>4.4999999999999998E-2</v>
      </c>
      <c r="R244" s="147">
        <f>Q244*H244</f>
        <v>3.2451300000000001</v>
      </c>
      <c r="S244" s="147">
        <v>0</v>
      </c>
      <c r="T244" s="148">
        <f>S244*H244</f>
        <v>0</v>
      </c>
      <c r="AR244" s="149" t="s">
        <v>164</v>
      </c>
      <c r="AT244" s="149" t="s">
        <v>218</v>
      </c>
      <c r="AU244" s="149" t="s">
        <v>85</v>
      </c>
      <c r="AY244" s="15" t="s">
        <v>128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5" t="s">
        <v>83</v>
      </c>
      <c r="BK244" s="150">
        <f>ROUND(I244*H244,2)</f>
        <v>0</v>
      </c>
      <c r="BL244" s="15" t="s">
        <v>135</v>
      </c>
      <c r="BM244" s="149" t="s">
        <v>441</v>
      </c>
    </row>
    <row r="245" spans="2:65" s="12" customFormat="1">
      <c r="B245" s="151"/>
      <c r="D245" s="152" t="s">
        <v>162</v>
      </c>
      <c r="F245" s="154" t="s">
        <v>442</v>
      </c>
      <c r="H245" s="155">
        <v>72.114000000000004</v>
      </c>
      <c r="I245" s="156"/>
      <c r="L245" s="151"/>
      <c r="M245" s="157"/>
      <c r="T245" s="158"/>
      <c r="AT245" s="153" t="s">
        <v>162</v>
      </c>
      <c r="AU245" s="153" t="s">
        <v>85</v>
      </c>
      <c r="AV245" s="12" t="s">
        <v>85</v>
      </c>
      <c r="AW245" s="12" t="s">
        <v>3</v>
      </c>
      <c r="AX245" s="12" t="s">
        <v>83</v>
      </c>
      <c r="AY245" s="153" t="s">
        <v>128</v>
      </c>
    </row>
    <row r="246" spans="2:65" s="1" customFormat="1" ht="16.5" customHeight="1">
      <c r="B246" s="136"/>
      <c r="C246" s="166" t="s">
        <v>443</v>
      </c>
      <c r="D246" s="166" t="s">
        <v>218</v>
      </c>
      <c r="E246" s="167" t="s">
        <v>444</v>
      </c>
      <c r="F246" s="168" t="s">
        <v>445</v>
      </c>
      <c r="G246" s="169" t="s">
        <v>160</v>
      </c>
      <c r="H246" s="170">
        <v>115.77</v>
      </c>
      <c r="I246" s="171"/>
      <c r="J246" s="172">
        <f>ROUND(I246*H246,2)</f>
        <v>0</v>
      </c>
      <c r="K246" s="173"/>
      <c r="L246" s="174"/>
      <c r="M246" s="175" t="s">
        <v>1</v>
      </c>
      <c r="N246" s="176" t="s">
        <v>41</v>
      </c>
      <c r="P246" s="147">
        <f>O246*H246</f>
        <v>0</v>
      </c>
      <c r="Q246" s="147">
        <v>2.4E-2</v>
      </c>
      <c r="R246" s="147">
        <f>Q246*H246</f>
        <v>2.7784800000000001</v>
      </c>
      <c r="S246" s="147">
        <v>0</v>
      </c>
      <c r="T246" s="148">
        <f>S246*H246</f>
        <v>0</v>
      </c>
      <c r="AR246" s="149" t="s">
        <v>164</v>
      </c>
      <c r="AT246" s="149" t="s">
        <v>218</v>
      </c>
      <c r="AU246" s="149" t="s">
        <v>85</v>
      </c>
      <c r="AY246" s="15" t="s">
        <v>128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5" t="s">
        <v>83</v>
      </c>
      <c r="BK246" s="150">
        <f>ROUND(I246*H246,2)</f>
        <v>0</v>
      </c>
      <c r="BL246" s="15" t="s">
        <v>135</v>
      </c>
      <c r="BM246" s="149" t="s">
        <v>446</v>
      </c>
    </row>
    <row r="247" spans="2:65" s="12" customFormat="1">
      <c r="B247" s="151"/>
      <c r="D247" s="152" t="s">
        <v>162</v>
      </c>
      <c r="F247" s="154" t="s">
        <v>447</v>
      </c>
      <c r="H247" s="155">
        <v>115.77</v>
      </c>
      <c r="I247" s="156"/>
      <c r="L247" s="151"/>
      <c r="M247" s="157"/>
      <c r="T247" s="158"/>
      <c r="AT247" s="153" t="s">
        <v>162</v>
      </c>
      <c r="AU247" s="153" t="s">
        <v>85</v>
      </c>
      <c r="AV247" s="12" t="s">
        <v>85</v>
      </c>
      <c r="AW247" s="12" t="s">
        <v>3</v>
      </c>
      <c r="AX247" s="12" t="s">
        <v>83</v>
      </c>
      <c r="AY247" s="153" t="s">
        <v>128</v>
      </c>
    </row>
    <row r="248" spans="2:65" s="1" customFormat="1" ht="24.2" customHeight="1">
      <c r="B248" s="136"/>
      <c r="C248" s="137" t="s">
        <v>448</v>
      </c>
      <c r="D248" s="137" t="s">
        <v>131</v>
      </c>
      <c r="E248" s="138" t="s">
        <v>449</v>
      </c>
      <c r="F248" s="139" t="s">
        <v>450</v>
      </c>
      <c r="G248" s="140" t="s">
        <v>160</v>
      </c>
      <c r="H248" s="141">
        <v>17.600000000000001</v>
      </c>
      <c r="I248" s="142"/>
      <c r="J248" s="143">
        <f>ROUND(I248*H248,2)</f>
        <v>0</v>
      </c>
      <c r="K248" s="144"/>
      <c r="L248" s="30"/>
      <c r="M248" s="145" t="s">
        <v>1</v>
      </c>
      <c r="N248" s="146" t="s">
        <v>41</v>
      </c>
      <c r="P248" s="147">
        <f>O248*H248</f>
        <v>0</v>
      </c>
      <c r="Q248" s="147">
        <v>0.15256</v>
      </c>
      <c r="R248" s="147">
        <f>Q248*H248</f>
        <v>2.6850560000000003</v>
      </c>
      <c r="S248" s="147">
        <v>0</v>
      </c>
      <c r="T248" s="148">
        <f>S248*H248</f>
        <v>0</v>
      </c>
      <c r="AR248" s="149" t="s">
        <v>135</v>
      </c>
      <c r="AT248" s="149" t="s">
        <v>131</v>
      </c>
      <c r="AU248" s="149" t="s">
        <v>85</v>
      </c>
      <c r="AY248" s="15" t="s">
        <v>128</v>
      </c>
      <c r="BE248" s="150">
        <f>IF(N248="základní",J248,0)</f>
        <v>0</v>
      </c>
      <c r="BF248" s="150">
        <f>IF(N248="snížená",J248,0)</f>
        <v>0</v>
      </c>
      <c r="BG248" s="150">
        <f>IF(N248="zákl. přenesená",J248,0)</f>
        <v>0</v>
      </c>
      <c r="BH248" s="150">
        <f>IF(N248="sníž. přenesená",J248,0)</f>
        <v>0</v>
      </c>
      <c r="BI248" s="150">
        <f>IF(N248="nulová",J248,0)</f>
        <v>0</v>
      </c>
      <c r="BJ248" s="15" t="s">
        <v>83</v>
      </c>
      <c r="BK248" s="150">
        <f>ROUND(I248*H248,2)</f>
        <v>0</v>
      </c>
      <c r="BL248" s="15" t="s">
        <v>135</v>
      </c>
      <c r="BM248" s="149" t="s">
        <v>451</v>
      </c>
    </row>
    <row r="249" spans="2:65" s="12" customFormat="1">
      <c r="B249" s="151"/>
      <c r="D249" s="152" t="s">
        <v>162</v>
      </c>
      <c r="E249" s="153" t="s">
        <v>1</v>
      </c>
      <c r="F249" s="154" t="s">
        <v>452</v>
      </c>
      <c r="H249" s="155">
        <v>17.600000000000001</v>
      </c>
      <c r="I249" s="156"/>
      <c r="L249" s="151"/>
      <c r="M249" s="157"/>
      <c r="T249" s="158"/>
      <c r="AT249" s="153" t="s">
        <v>162</v>
      </c>
      <c r="AU249" s="153" t="s">
        <v>85</v>
      </c>
      <c r="AV249" s="12" t="s">
        <v>85</v>
      </c>
      <c r="AW249" s="12" t="s">
        <v>32</v>
      </c>
      <c r="AX249" s="12" t="s">
        <v>83</v>
      </c>
      <c r="AY249" s="153" t="s">
        <v>128</v>
      </c>
    </row>
    <row r="250" spans="2:65" s="1" customFormat="1" ht="24.2" customHeight="1">
      <c r="B250" s="136"/>
      <c r="C250" s="166" t="s">
        <v>453</v>
      </c>
      <c r="D250" s="166" t="s">
        <v>218</v>
      </c>
      <c r="E250" s="167" t="s">
        <v>454</v>
      </c>
      <c r="F250" s="168" t="s">
        <v>455</v>
      </c>
      <c r="G250" s="169" t="s">
        <v>160</v>
      </c>
      <c r="H250" s="170">
        <v>17.952000000000002</v>
      </c>
      <c r="I250" s="171"/>
      <c r="J250" s="172">
        <f>ROUND(I250*H250,2)</f>
        <v>0</v>
      </c>
      <c r="K250" s="173"/>
      <c r="L250" s="174"/>
      <c r="M250" s="175" t="s">
        <v>1</v>
      </c>
      <c r="N250" s="176" t="s">
        <v>41</v>
      </c>
      <c r="P250" s="147">
        <f>O250*H250</f>
        <v>0</v>
      </c>
      <c r="Q250" s="147">
        <v>6.4000000000000001E-2</v>
      </c>
      <c r="R250" s="147">
        <f>Q250*H250</f>
        <v>1.1489280000000002</v>
      </c>
      <c r="S250" s="147">
        <v>0</v>
      </c>
      <c r="T250" s="148">
        <f>S250*H250</f>
        <v>0</v>
      </c>
      <c r="AR250" s="149" t="s">
        <v>164</v>
      </c>
      <c r="AT250" s="149" t="s">
        <v>218</v>
      </c>
      <c r="AU250" s="149" t="s">
        <v>85</v>
      </c>
      <c r="AY250" s="15" t="s">
        <v>128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5" t="s">
        <v>83</v>
      </c>
      <c r="BK250" s="150">
        <f>ROUND(I250*H250,2)</f>
        <v>0</v>
      </c>
      <c r="BL250" s="15" t="s">
        <v>135</v>
      </c>
      <c r="BM250" s="149" t="s">
        <v>456</v>
      </c>
    </row>
    <row r="251" spans="2:65" s="12" customFormat="1">
      <c r="B251" s="151"/>
      <c r="D251" s="152" t="s">
        <v>162</v>
      </c>
      <c r="F251" s="154" t="s">
        <v>457</v>
      </c>
      <c r="H251" s="155">
        <v>17.952000000000002</v>
      </c>
      <c r="I251" s="156"/>
      <c r="L251" s="151"/>
      <c r="M251" s="157"/>
      <c r="T251" s="158"/>
      <c r="AT251" s="153" t="s">
        <v>162</v>
      </c>
      <c r="AU251" s="153" t="s">
        <v>85</v>
      </c>
      <c r="AV251" s="12" t="s">
        <v>85</v>
      </c>
      <c r="AW251" s="12" t="s">
        <v>3</v>
      </c>
      <c r="AX251" s="12" t="s">
        <v>83</v>
      </c>
      <c r="AY251" s="153" t="s">
        <v>128</v>
      </c>
    </row>
    <row r="252" spans="2:65" s="1" customFormat="1" ht="24.2" customHeight="1">
      <c r="B252" s="136"/>
      <c r="C252" s="137" t="s">
        <v>458</v>
      </c>
      <c r="D252" s="137" t="s">
        <v>131</v>
      </c>
      <c r="E252" s="138" t="s">
        <v>459</v>
      </c>
      <c r="F252" s="139" t="s">
        <v>460</v>
      </c>
      <c r="G252" s="140" t="s">
        <v>147</v>
      </c>
      <c r="H252" s="141">
        <v>0.72599999999999998</v>
      </c>
      <c r="I252" s="142"/>
      <c r="J252" s="143">
        <f>ROUND(I252*H252,2)</f>
        <v>0</v>
      </c>
      <c r="K252" s="144"/>
      <c r="L252" s="30"/>
      <c r="M252" s="145" t="s">
        <v>1</v>
      </c>
      <c r="N252" s="146" t="s">
        <v>41</v>
      </c>
      <c r="P252" s="147">
        <f>O252*H252</f>
        <v>0</v>
      </c>
      <c r="Q252" s="147">
        <v>4.6999999999999999E-4</v>
      </c>
      <c r="R252" s="147">
        <f>Q252*H252</f>
        <v>3.4121999999999999E-4</v>
      </c>
      <c r="S252" s="147">
        <v>0</v>
      </c>
      <c r="T252" s="148">
        <f>S252*H252</f>
        <v>0</v>
      </c>
      <c r="AR252" s="149" t="s">
        <v>135</v>
      </c>
      <c r="AT252" s="149" t="s">
        <v>131</v>
      </c>
      <c r="AU252" s="149" t="s">
        <v>85</v>
      </c>
      <c r="AY252" s="15" t="s">
        <v>128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5" t="s">
        <v>83</v>
      </c>
      <c r="BK252" s="150">
        <f>ROUND(I252*H252,2)</f>
        <v>0</v>
      </c>
      <c r="BL252" s="15" t="s">
        <v>135</v>
      </c>
      <c r="BM252" s="149" t="s">
        <v>461</v>
      </c>
    </row>
    <row r="253" spans="2:65" s="1" customFormat="1" ht="16.5" customHeight="1">
      <c r="B253" s="136"/>
      <c r="C253" s="137" t="s">
        <v>462</v>
      </c>
      <c r="D253" s="137" t="s">
        <v>131</v>
      </c>
      <c r="E253" s="138" t="s">
        <v>463</v>
      </c>
      <c r="F253" s="139" t="s">
        <v>464</v>
      </c>
      <c r="G253" s="140" t="s">
        <v>160</v>
      </c>
      <c r="H253" s="141">
        <v>30</v>
      </c>
      <c r="I253" s="142"/>
      <c r="J253" s="143">
        <f>ROUND(I253*H253,2)</f>
        <v>0</v>
      </c>
      <c r="K253" s="144"/>
      <c r="L253" s="30"/>
      <c r="M253" s="145" t="s">
        <v>1</v>
      </c>
      <c r="N253" s="146" t="s">
        <v>41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AR253" s="149" t="s">
        <v>135</v>
      </c>
      <c r="AT253" s="149" t="s">
        <v>131</v>
      </c>
      <c r="AU253" s="149" t="s">
        <v>85</v>
      </c>
      <c r="AY253" s="15" t="s">
        <v>128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5" t="s">
        <v>83</v>
      </c>
      <c r="BK253" s="150">
        <f>ROUND(I253*H253,2)</f>
        <v>0</v>
      </c>
      <c r="BL253" s="15" t="s">
        <v>135</v>
      </c>
      <c r="BM253" s="149" t="s">
        <v>465</v>
      </c>
    </row>
    <row r="254" spans="2:65" s="1" customFormat="1" ht="24.2" customHeight="1">
      <c r="B254" s="136"/>
      <c r="C254" s="137" t="s">
        <v>466</v>
      </c>
      <c r="D254" s="137" t="s">
        <v>131</v>
      </c>
      <c r="E254" s="138" t="s">
        <v>467</v>
      </c>
      <c r="F254" s="139" t="s">
        <v>468</v>
      </c>
      <c r="G254" s="140" t="s">
        <v>210</v>
      </c>
      <c r="H254" s="141">
        <v>2</v>
      </c>
      <c r="I254" s="142"/>
      <c r="J254" s="143">
        <f>ROUND(I254*H254,2)</f>
        <v>0</v>
      </c>
      <c r="K254" s="144"/>
      <c r="L254" s="30"/>
      <c r="M254" s="145" t="s">
        <v>1</v>
      </c>
      <c r="N254" s="146" t="s">
        <v>41</v>
      </c>
      <c r="P254" s="147">
        <f>O254*H254</f>
        <v>0</v>
      </c>
      <c r="Q254" s="147">
        <v>0</v>
      </c>
      <c r="R254" s="147">
        <f>Q254*H254</f>
        <v>0</v>
      </c>
      <c r="S254" s="147">
        <v>8.2000000000000003E-2</v>
      </c>
      <c r="T254" s="148">
        <f>S254*H254</f>
        <v>0.16400000000000001</v>
      </c>
      <c r="AR254" s="149" t="s">
        <v>135</v>
      </c>
      <c r="AT254" s="149" t="s">
        <v>131</v>
      </c>
      <c r="AU254" s="149" t="s">
        <v>85</v>
      </c>
      <c r="AY254" s="15" t="s">
        <v>128</v>
      </c>
      <c r="BE254" s="150">
        <f>IF(N254="základní",J254,0)</f>
        <v>0</v>
      </c>
      <c r="BF254" s="150">
        <f>IF(N254="snížená",J254,0)</f>
        <v>0</v>
      </c>
      <c r="BG254" s="150">
        <f>IF(N254="zákl. přenesená",J254,0)</f>
        <v>0</v>
      </c>
      <c r="BH254" s="150">
        <f>IF(N254="sníž. přenesená",J254,0)</f>
        <v>0</v>
      </c>
      <c r="BI254" s="150">
        <f>IF(N254="nulová",J254,0)</f>
        <v>0</v>
      </c>
      <c r="BJ254" s="15" t="s">
        <v>83</v>
      </c>
      <c r="BK254" s="150">
        <f>ROUND(I254*H254,2)</f>
        <v>0</v>
      </c>
      <c r="BL254" s="15" t="s">
        <v>135</v>
      </c>
      <c r="BM254" s="149" t="s">
        <v>469</v>
      </c>
    </row>
    <row r="255" spans="2:65" s="11" customFormat="1" ht="22.9" customHeight="1">
      <c r="B255" s="125"/>
      <c r="D255" s="126" t="s">
        <v>75</v>
      </c>
      <c r="E255" s="134" t="s">
        <v>470</v>
      </c>
      <c r="F255" s="134" t="s">
        <v>471</v>
      </c>
      <c r="I255" s="128"/>
      <c r="J255" s="135">
        <f>BK255</f>
        <v>0</v>
      </c>
      <c r="L255" s="125"/>
      <c r="M255" s="129"/>
      <c r="P255" s="130">
        <f>SUM(P256:P264)</f>
        <v>0</v>
      </c>
      <c r="R255" s="130">
        <f>SUM(R256:R264)</f>
        <v>0</v>
      </c>
      <c r="T255" s="131">
        <f>SUM(T256:T264)</f>
        <v>0</v>
      </c>
      <c r="AR255" s="126" t="s">
        <v>83</v>
      </c>
      <c r="AT255" s="132" t="s">
        <v>75</v>
      </c>
      <c r="AU255" s="132" t="s">
        <v>83</v>
      </c>
      <c r="AY255" s="126" t="s">
        <v>128</v>
      </c>
      <c r="BK255" s="133">
        <f>SUM(BK256:BK264)</f>
        <v>0</v>
      </c>
    </row>
    <row r="256" spans="2:65" s="1" customFormat="1" ht="24.2" customHeight="1">
      <c r="B256" s="136"/>
      <c r="C256" s="137" t="s">
        <v>472</v>
      </c>
      <c r="D256" s="137" t="s">
        <v>131</v>
      </c>
      <c r="E256" s="138" t="s">
        <v>473</v>
      </c>
      <c r="F256" s="139" t="s">
        <v>474</v>
      </c>
      <c r="G256" s="140" t="s">
        <v>190</v>
      </c>
      <c r="H256" s="141">
        <v>99.429000000000002</v>
      </c>
      <c r="I256" s="142"/>
      <c r="J256" s="143">
        <f>ROUND(I256*H256,2)</f>
        <v>0</v>
      </c>
      <c r="K256" s="144"/>
      <c r="L256" s="30"/>
      <c r="M256" s="145" t="s">
        <v>1</v>
      </c>
      <c r="N256" s="146" t="s">
        <v>41</v>
      </c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9" t="s">
        <v>135</v>
      </c>
      <c r="AT256" s="149" t="s">
        <v>131</v>
      </c>
      <c r="AU256" s="149" t="s">
        <v>85</v>
      </c>
      <c r="AY256" s="15" t="s">
        <v>128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5" t="s">
        <v>83</v>
      </c>
      <c r="BK256" s="150">
        <f>ROUND(I256*H256,2)</f>
        <v>0</v>
      </c>
      <c r="BL256" s="15" t="s">
        <v>135</v>
      </c>
      <c r="BM256" s="149" t="s">
        <v>475</v>
      </c>
    </row>
    <row r="257" spans="2:65" s="1" customFormat="1" ht="21.75" customHeight="1">
      <c r="B257" s="136"/>
      <c r="C257" s="137" t="s">
        <v>476</v>
      </c>
      <c r="D257" s="137" t="s">
        <v>131</v>
      </c>
      <c r="E257" s="138" t="s">
        <v>477</v>
      </c>
      <c r="F257" s="139" t="s">
        <v>478</v>
      </c>
      <c r="G257" s="140" t="s">
        <v>190</v>
      </c>
      <c r="H257" s="141">
        <v>99.429000000000002</v>
      </c>
      <c r="I257" s="142"/>
      <c r="J257" s="143">
        <f>ROUND(I257*H257,2)</f>
        <v>0</v>
      </c>
      <c r="K257" s="144"/>
      <c r="L257" s="30"/>
      <c r="M257" s="145" t="s">
        <v>1</v>
      </c>
      <c r="N257" s="146" t="s">
        <v>41</v>
      </c>
      <c r="P257" s="147">
        <f>O257*H257</f>
        <v>0</v>
      </c>
      <c r="Q257" s="147">
        <v>0</v>
      </c>
      <c r="R257" s="147">
        <f>Q257*H257</f>
        <v>0</v>
      </c>
      <c r="S257" s="147">
        <v>0</v>
      </c>
      <c r="T257" s="148">
        <f>S257*H257</f>
        <v>0</v>
      </c>
      <c r="AR257" s="149" t="s">
        <v>135</v>
      </c>
      <c r="AT257" s="149" t="s">
        <v>131</v>
      </c>
      <c r="AU257" s="149" t="s">
        <v>85</v>
      </c>
      <c r="AY257" s="15" t="s">
        <v>128</v>
      </c>
      <c r="BE257" s="150">
        <f>IF(N257="základní",J257,0)</f>
        <v>0</v>
      </c>
      <c r="BF257" s="150">
        <f>IF(N257="snížená",J257,0)</f>
        <v>0</v>
      </c>
      <c r="BG257" s="150">
        <f>IF(N257="zákl. přenesená",J257,0)</f>
        <v>0</v>
      </c>
      <c r="BH257" s="150">
        <f>IF(N257="sníž. přenesená",J257,0)</f>
        <v>0</v>
      </c>
      <c r="BI257" s="150">
        <f>IF(N257="nulová",J257,0)</f>
        <v>0</v>
      </c>
      <c r="BJ257" s="15" t="s">
        <v>83</v>
      </c>
      <c r="BK257" s="150">
        <f>ROUND(I257*H257,2)</f>
        <v>0</v>
      </c>
      <c r="BL257" s="15" t="s">
        <v>135</v>
      </c>
      <c r="BM257" s="149" t="s">
        <v>479</v>
      </c>
    </row>
    <row r="258" spans="2:65" s="1" customFormat="1" ht="24.2" customHeight="1">
      <c r="B258" s="136"/>
      <c r="C258" s="137" t="s">
        <v>480</v>
      </c>
      <c r="D258" s="137" t="s">
        <v>131</v>
      </c>
      <c r="E258" s="138" t="s">
        <v>481</v>
      </c>
      <c r="F258" s="139" t="s">
        <v>482</v>
      </c>
      <c r="G258" s="140" t="s">
        <v>190</v>
      </c>
      <c r="H258" s="141">
        <v>1392.0060000000001</v>
      </c>
      <c r="I258" s="142"/>
      <c r="J258" s="143">
        <f>ROUND(I258*H258,2)</f>
        <v>0</v>
      </c>
      <c r="K258" s="144"/>
      <c r="L258" s="30"/>
      <c r="M258" s="145" t="s">
        <v>1</v>
      </c>
      <c r="N258" s="146" t="s">
        <v>41</v>
      </c>
      <c r="P258" s="147">
        <f>O258*H258</f>
        <v>0</v>
      </c>
      <c r="Q258" s="147">
        <v>0</v>
      </c>
      <c r="R258" s="147">
        <f>Q258*H258</f>
        <v>0</v>
      </c>
      <c r="S258" s="147">
        <v>0</v>
      </c>
      <c r="T258" s="148">
        <f>S258*H258</f>
        <v>0</v>
      </c>
      <c r="AR258" s="149" t="s">
        <v>135</v>
      </c>
      <c r="AT258" s="149" t="s">
        <v>131</v>
      </c>
      <c r="AU258" s="149" t="s">
        <v>85</v>
      </c>
      <c r="AY258" s="15" t="s">
        <v>128</v>
      </c>
      <c r="BE258" s="150">
        <f>IF(N258="základní",J258,0)</f>
        <v>0</v>
      </c>
      <c r="BF258" s="150">
        <f>IF(N258="snížená",J258,0)</f>
        <v>0</v>
      </c>
      <c r="BG258" s="150">
        <f>IF(N258="zákl. přenesená",J258,0)</f>
        <v>0</v>
      </c>
      <c r="BH258" s="150">
        <f>IF(N258="sníž. přenesená",J258,0)</f>
        <v>0</v>
      </c>
      <c r="BI258" s="150">
        <f>IF(N258="nulová",J258,0)</f>
        <v>0</v>
      </c>
      <c r="BJ258" s="15" t="s">
        <v>83</v>
      </c>
      <c r="BK258" s="150">
        <f>ROUND(I258*H258,2)</f>
        <v>0</v>
      </c>
      <c r="BL258" s="15" t="s">
        <v>135</v>
      </c>
      <c r="BM258" s="149" t="s">
        <v>483</v>
      </c>
    </row>
    <row r="259" spans="2:65" s="12" customFormat="1">
      <c r="B259" s="151"/>
      <c r="D259" s="152" t="s">
        <v>162</v>
      </c>
      <c r="F259" s="154" t="s">
        <v>484</v>
      </c>
      <c r="H259" s="155">
        <v>1392.0060000000001</v>
      </c>
      <c r="I259" s="156"/>
      <c r="L259" s="151"/>
      <c r="M259" s="157"/>
      <c r="T259" s="158"/>
      <c r="AT259" s="153" t="s">
        <v>162</v>
      </c>
      <c r="AU259" s="153" t="s">
        <v>85</v>
      </c>
      <c r="AV259" s="12" t="s">
        <v>85</v>
      </c>
      <c r="AW259" s="12" t="s">
        <v>3</v>
      </c>
      <c r="AX259" s="12" t="s">
        <v>83</v>
      </c>
      <c r="AY259" s="153" t="s">
        <v>128</v>
      </c>
    </row>
    <row r="260" spans="2:65" s="1" customFormat="1" ht="24.2" customHeight="1">
      <c r="B260" s="136"/>
      <c r="C260" s="137" t="s">
        <v>485</v>
      </c>
      <c r="D260" s="137" t="s">
        <v>131</v>
      </c>
      <c r="E260" s="138" t="s">
        <v>486</v>
      </c>
      <c r="F260" s="139" t="s">
        <v>487</v>
      </c>
      <c r="G260" s="140" t="s">
        <v>190</v>
      </c>
      <c r="H260" s="141">
        <v>99.429000000000002</v>
      </c>
      <c r="I260" s="142"/>
      <c r="J260" s="143">
        <f>ROUND(I260*H260,2)</f>
        <v>0</v>
      </c>
      <c r="K260" s="144"/>
      <c r="L260" s="30"/>
      <c r="M260" s="145" t="s">
        <v>1</v>
      </c>
      <c r="N260" s="146" t="s">
        <v>41</v>
      </c>
      <c r="P260" s="147">
        <f>O260*H260</f>
        <v>0</v>
      </c>
      <c r="Q260" s="147">
        <v>0</v>
      </c>
      <c r="R260" s="147">
        <f>Q260*H260</f>
        <v>0</v>
      </c>
      <c r="S260" s="147">
        <v>0</v>
      </c>
      <c r="T260" s="148">
        <f>S260*H260</f>
        <v>0</v>
      </c>
      <c r="AR260" s="149" t="s">
        <v>135</v>
      </c>
      <c r="AT260" s="149" t="s">
        <v>131</v>
      </c>
      <c r="AU260" s="149" t="s">
        <v>85</v>
      </c>
      <c r="AY260" s="15" t="s">
        <v>128</v>
      </c>
      <c r="BE260" s="150">
        <f>IF(N260="základní",J260,0)</f>
        <v>0</v>
      </c>
      <c r="BF260" s="150">
        <f>IF(N260="snížená",J260,0)</f>
        <v>0</v>
      </c>
      <c r="BG260" s="150">
        <f>IF(N260="zákl. přenesená",J260,0)</f>
        <v>0</v>
      </c>
      <c r="BH260" s="150">
        <f>IF(N260="sníž. přenesená",J260,0)</f>
        <v>0</v>
      </c>
      <c r="BI260" s="150">
        <f>IF(N260="nulová",J260,0)</f>
        <v>0</v>
      </c>
      <c r="BJ260" s="15" t="s">
        <v>83</v>
      </c>
      <c r="BK260" s="150">
        <f>ROUND(I260*H260,2)</f>
        <v>0</v>
      </c>
      <c r="BL260" s="15" t="s">
        <v>135</v>
      </c>
      <c r="BM260" s="149" t="s">
        <v>488</v>
      </c>
    </row>
    <row r="261" spans="2:65" s="1" customFormat="1" ht="37.9" customHeight="1">
      <c r="B261" s="136"/>
      <c r="C261" s="137" t="s">
        <v>489</v>
      </c>
      <c r="D261" s="137" t="s">
        <v>131</v>
      </c>
      <c r="E261" s="138" t="s">
        <v>490</v>
      </c>
      <c r="F261" s="139" t="s">
        <v>491</v>
      </c>
      <c r="G261" s="140" t="s">
        <v>190</v>
      </c>
      <c r="H261" s="141">
        <v>4.7320000000000002</v>
      </c>
      <c r="I261" s="142"/>
      <c r="J261" s="143">
        <f>ROUND(I261*H261,2)</f>
        <v>0</v>
      </c>
      <c r="K261" s="144"/>
      <c r="L261" s="30"/>
      <c r="M261" s="145" t="s">
        <v>1</v>
      </c>
      <c r="N261" s="146" t="s">
        <v>41</v>
      </c>
      <c r="P261" s="147">
        <f>O261*H261</f>
        <v>0</v>
      </c>
      <c r="Q261" s="147">
        <v>0</v>
      </c>
      <c r="R261" s="147">
        <f>Q261*H261</f>
        <v>0</v>
      </c>
      <c r="S261" s="147">
        <v>0</v>
      </c>
      <c r="T261" s="148">
        <f>S261*H261</f>
        <v>0</v>
      </c>
      <c r="AR261" s="149" t="s">
        <v>135</v>
      </c>
      <c r="AT261" s="149" t="s">
        <v>131</v>
      </c>
      <c r="AU261" s="149" t="s">
        <v>85</v>
      </c>
      <c r="AY261" s="15" t="s">
        <v>128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5" t="s">
        <v>83</v>
      </c>
      <c r="BK261" s="150">
        <f>ROUND(I261*H261,2)</f>
        <v>0</v>
      </c>
      <c r="BL261" s="15" t="s">
        <v>135</v>
      </c>
      <c r="BM261" s="149" t="s">
        <v>492</v>
      </c>
    </row>
    <row r="262" spans="2:65" s="12" customFormat="1">
      <c r="B262" s="151"/>
      <c r="D262" s="152" t="s">
        <v>162</v>
      </c>
      <c r="E262" s="153" t="s">
        <v>1</v>
      </c>
      <c r="F262" s="154" t="s">
        <v>493</v>
      </c>
      <c r="H262" s="155">
        <v>4.7320000000000002</v>
      </c>
      <c r="I262" s="156"/>
      <c r="L262" s="151"/>
      <c r="M262" s="157"/>
      <c r="T262" s="158"/>
      <c r="AT262" s="153" t="s">
        <v>162</v>
      </c>
      <c r="AU262" s="153" t="s">
        <v>85</v>
      </c>
      <c r="AV262" s="12" t="s">
        <v>85</v>
      </c>
      <c r="AW262" s="12" t="s">
        <v>32</v>
      </c>
      <c r="AX262" s="12" t="s">
        <v>83</v>
      </c>
      <c r="AY262" s="153" t="s">
        <v>128</v>
      </c>
    </row>
    <row r="263" spans="2:65" s="1" customFormat="1" ht="44.25" customHeight="1">
      <c r="B263" s="136"/>
      <c r="C263" s="137" t="s">
        <v>494</v>
      </c>
      <c r="D263" s="137" t="s">
        <v>131</v>
      </c>
      <c r="E263" s="138" t="s">
        <v>495</v>
      </c>
      <c r="F263" s="139" t="s">
        <v>496</v>
      </c>
      <c r="G263" s="140" t="s">
        <v>190</v>
      </c>
      <c r="H263" s="141">
        <v>86.76</v>
      </c>
      <c r="I263" s="142"/>
      <c r="J263" s="143">
        <f>ROUND(I263*H263,2)</f>
        <v>0</v>
      </c>
      <c r="K263" s="144"/>
      <c r="L263" s="30"/>
      <c r="M263" s="145" t="s">
        <v>1</v>
      </c>
      <c r="N263" s="146" t="s">
        <v>41</v>
      </c>
      <c r="P263" s="147">
        <f>O263*H263</f>
        <v>0</v>
      </c>
      <c r="Q263" s="147">
        <v>0</v>
      </c>
      <c r="R263" s="147">
        <f>Q263*H263</f>
        <v>0</v>
      </c>
      <c r="S263" s="147">
        <v>0</v>
      </c>
      <c r="T263" s="148">
        <f>S263*H263</f>
        <v>0</v>
      </c>
      <c r="AR263" s="149" t="s">
        <v>135</v>
      </c>
      <c r="AT263" s="149" t="s">
        <v>131</v>
      </c>
      <c r="AU263" s="149" t="s">
        <v>85</v>
      </c>
      <c r="AY263" s="15" t="s">
        <v>128</v>
      </c>
      <c r="BE263" s="150">
        <f>IF(N263="základní",J263,0)</f>
        <v>0</v>
      </c>
      <c r="BF263" s="150">
        <f>IF(N263="snížená",J263,0)</f>
        <v>0</v>
      </c>
      <c r="BG263" s="150">
        <f>IF(N263="zákl. přenesená",J263,0)</f>
        <v>0</v>
      </c>
      <c r="BH263" s="150">
        <f>IF(N263="sníž. přenesená",J263,0)</f>
        <v>0</v>
      </c>
      <c r="BI263" s="150">
        <f>IF(N263="nulová",J263,0)</f>
        <v>0</v>
      </c>
      <c r="BJ263" s="15" t="s">
        <v>83</v>
      </c>
      <c r="BK263" s="150">
        <f>ROUND(I263*H263,2)</f>
        <v>0</v>
      </c>
      <c r="BL263" s="15" t="s">
        <v>135</v>
      </c>
      <c r="BM263" s="149" t="s">
        <v>497</v>
      </c>
    </row>
    <row r="264" spans="2:65" s="1" customFormat="1" ht="44.25" customHeight="1">
      <c r="B264" s="136"/>
      <c r="C264" s="137" t="s">
        <v>498</v>
      </c>
      <c r="D264" s="137" t="s">
        <v>131</v>
      </c>
      <c r="E264" s="138" t="s">
        <v>499</v>
      </c>
      <c r="F264" s="139" t="s">
        <v>500</v>
      </c>
      <c r="G264" s="140" t="s">
        <v>190</v>
      </c>
      <c r="H264" s="141">
        <v>7.9379999999999997</v>
      </c>
      <c r="I264" s="142"/>
      <c r="J264" s="143">
        <f>ROUND(I264*H264,2)</f>
        <v>0</v>
      </c>
      <c r="K264" s="144"/>
      <c r="L264" s="30"/>
      <c r="M264" s="145" t="s">
        <v>1</v>
      </c>
      <c r="N264" s="146" t="s">
        <v>41</v>
      </c>
      <c r="P264" s="147">
        <f>O264*H264</f>
        <v>0</v>
      </c>
      <c r="Q264" s="147">
        <v>0</v>
      </c>
      <c r="R264" s="147">
        <f>Q264*H264</f>
        <v>0</v>
      </c>
      <c r="S264" s="147">
        <v>0</v>
      </c>
      <c r="T264" s="148">
        <f>S264*H264</f>
        <v>0</v>
      </c>
      <c r="AR264" s="149" t="s">
        <v>135</v>
      </c>
      <c r="AT264" s="149" t="s">
        <v>131</v>
      </c>
      <c r="AU264" s="149" t="s">
        <v>85</v>
      </c>
      <c r="AY264" s="15" t="s">
        <v>128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5" t="s">
        <v>83</v>
      </c>
      <c r="BK264" s="150">
        <f>ROUND(I264*H264,2)</f>
        <v>0</v>
      </c>
      <c r="BL264" s="15" t="s">
        <v>135</v>
      </c>
      <c r="BM264" s="149" t="s">
        <v>501</v>
      </c>
    </row>
    <row r="265" spans="2:65" s="11" customFormat="1" ht="22.9" customHeight="1">
      <c r="B265" s="125"/>
      <c r="D265" s="126" t="s">
        <v>75</v>
      </c>
      <c r="E265" s="134" t="s">
        <v>502</v>
      </c>
      <c r="F265" s="134" t="s">
        <v>503</v>
      </c>
      <c r="I265" s="128"/>
      <c r="J265" s="135">
        <f>BK265</f>
        <v>0</v>
      </c>
      <c r="L265" s="125"/>
      <c r="M265" s="129"/>
      <c r="P265" s="130">
        <f>P266</f>
        <v>0</v>
      </c>
      <c r="R265" s="130">
        <f>R266</f>
        <v>0</v>
      </c>
      <c r="T265" s="131">
        <f>T266</f>
        <v>0</v>
      </c>
      <c r="AR265" s="126" t="s">
        <v>83</v>
      </c>
      <c r="AT265" s="132" t="s">
        <v>75</v>
      </c>
      <c r="AU265" s="132" t="s">
        <v>83</v>
      </c>
      <c r="AY265" s="126" t="s">
        <v>128</v>
      </c>
      <c r="BK265" s="133">
        <f>BK266</f>
        <v>0</v>
      </c>
    </row>
    <row r="266" spans="2:65" s="1" customFormat="1" ht="24.2" customHeight="1">
      <c r="B266" s="136"/>
      <c r="C266" s="137" t="s">
        <v>504</v>
      </c>
      <c r="D266" s="137" t="s">
        <v>131</v>
      </c>
      <c r="E266" s="138" t="s">
        <v>505</v>
      </c>
      <c r="F266" s="139" t="s">
        <v>506</v>
      </c>
      <c r="G266" s="140" t="s">
        <v>190</v>
      </c>
      <c r="H266" s="141">
        <v>797.22400000000005</v>
      </c>
      <c r="I266" s="142"/>
      <c r="J266" s="143">
        <f>ROUND(I266*H266,2)</f>
        <v>0</v>
      </c>
      <c r="K266" s="144"/>
      <c r="L266" s="30"/>
      <c r="M266" s="145" t="s">
        <v>1</v>
      </c>
      <c r="N266" s="146" t="s">
        <v>41</v>
      </c>
      <c r="P266" s="147">
        <f>O266*H266</f>
        <v>0</v>
      </c>
      <c r="Q266" s="147">
        <v>0</v>
      </c>
      <c r="R266" s="147">
        <f>Q266*H266</f>
        <v>0</v>
      </c>
      <c r="S266" s="147">
        <v>0</v>
      </c>
      <c r="T266" s="148">
        <f>S266*H266</f>
        <v>0</v>
      </c>
      <c r="AR266" s="149" t="s">
        <v>135</v>
      </c>
      <c r="AT266" s="149" t="s">
        <v>131</v>
      </c>
      <c r="AU266" s="149" t="s">
        <v>85</v>
      </c>
      <c r="AY266" s="15" t="s">
        <v>128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5" t="s">
        <v>83</v>
      </c>
      <c r="BK266" s="150">
        <f>ROUND(I266*H266,2)</f>
        <v>0</v>
      </c>
      <c r="BL266" s="15" t="s">
        <v>135</v>
      </c>
      <c r="BM266" s="149" t="s">
        <v>507</v>
      </c>
    </row>
    <row r="267" spans="2:65" s="11" customFormat="1" ht="25.9" customHeight="1">
      <c r="B267" s="125"/>
      <c r="D267" s="126" t="s">
        <v>75</v>
      </c>
      <c r="E267" s="127" t="s">
        <v>508</v>
      </c>
      <c r="F267" s="127" t="s">
        <v>509</v>
      </c>
      <c r="I267" s="128"/>
      <c r="J267" s="115">
        <f>BK267</f>
        <v>0</v>
      </c>
      <c r="L267" s="125"/>
      <c r="M267" s="129"/>
      <c r="P267" s="130">
        <f>SUM(P268:P271)</f>
        <v>0</v>
      </c>
      <c r="R267" s="130">
        <f>SUM(R268:R271)</f>
        <v>0</v>
      </c>
      <c r="T267" s="131">
        <f>SUM(T268:T271)</f>
        <v>0</v>
      </c>
      <c r="AR267" s="126" t="s">
        <v>149</v>
      </c>
      <c r="AT267" s="132" t="s">
        <v>75</v>
      </c>
      <c r="AU267" s="132" t="s">
        <v>76</v>
      </c>
      <c r="AY267" s="126" t="s">
        <v>128</v>
      </c>
      <c r="BK267" s="133">
        <f>SUM(BK268:BK271)</f>
        <v>0</v>
      </c>
    </row>
    <row r="268" spans="2:65" s="1" customFormat="1" ht="16.5" customHeight="1">
      <c r="B268" s="136"/>
      <c r="C268" s="137" t="s">
        <v>510</v>
      </c>
      <c r="D268" s="137" t="s">
        <v>131</v>
      </c>
      <c r="E268" s="138" t="s">
        <v>511</v>
      </c>
      <c r="F268" s="139" t="s">
        <v>512</v>
      </c>
      <c r="G268" s="140" t="s">
        <v>513</v>
      </c>
      <c r="H268" s="177"/>
      <c r="I268" s="142"/>
      <c r="J268" s="143">
        <f>ROUND(I268*H268,2)</f>
        <v>0</v>
      </c>
      <c r="K268" s="144"/>
      <c r="L268" s="30"/>
      <c r="M268" s="145" t="s">
        <v>1</v>
      </c>
      <c r="N268" s="146" t="s">
        <v>41</v>
      </c>
      <c r="P268" s="147">
        <f>O268*H268</f>
        <v>0</v>
      </c>
      <c r="Q268" s="147">
        <v>0</v>
      </c>
      <c r="R268" s="147">
        <f>Q268*H268</f>
        <v>0</v>
      </c>
      <c r="S268" s="147">
        <v>0</v>
      </c>
      <c r="T268" s="148">
        <f>S268*H268</f>
        <v>0</v>
      </c>
      <c r="AR268" s="149" t="s">
        <v>514</v>
      </c>
      <c r="AT268" s="149" t="s">
        <v>131</v>
      </c>
      <c r="AU268" s="149" t="s">
        <v>83</v>
      </c>
      <c r="AY268" s="15" t="s">
        <v>128</v>
      </c>
      <c r="BE268" s="150">
        <f>IF(N268="základní",J268,0)</f>
        <v>0</v>
      </c>
      <c r="BF268" s="150">
        <f>IF(N268="snížená",J268,0)</f>
        <v>0</v>
      </c>
      <c r="BG268" s="150">
        <f>IF(N268="zákl. přenesená",J268,0)</f>
        <v>0</v>
      </c>
      <c r="BH268" s="150">
        <f>IF(N268="sníž. přenesená",J268,0)</f>
        <v>0</v>
      </c>
      <c r="BI268" s="150">
        <f>IF(N268="nulová",J268,0)</f>
        <v>0</v>
      </c>
      <c r="BJ268" s="15" t="s">
        <v>83</v>
      </c>
      <c r="BK268" s="150">
        <f>ROUND(I268*H268,2)</f>
        <v>0</v>
      </c>
      <c r="BL268" s="15" t="s">
        <v>514</v>
      </c>
      <c r="BM268" s="149" t="s">
        <v>515</v>
      </c>
    </row>
    <row r="269" spans="2:65" s="1" customFormat="1" ht="16.5" customHeight="1">
      <c r="B269" s="136"/>
      <c r="C269" s="137" t="s">
        <v>516</v>
      </c>
      <c r="D269" s="137" t="s">
        <v>131</v>
      </c>
      <c r="E269" s="138" t="s">
        <v>517</v>
      </c>
      <c r="F269" s="139" t="s">
        <v>518</v>
      </c>
      <c r="G269" s="140" t="s">
        <v>513</v>
      </c>
      <c r="H269" s="177"/>
      <c r="I269" s="142"/>
      <c r="J269" s="143">
        <f>ROUND(I269*H269,2)</f>
        <v>0</v>
      </c>
      <c r="K269" s="144"/>
      <c r="L269" s="30"/>
      <c r="M269" s="145" t="s">
        <v>1</v>
      </c>
      <c r="N269" s="146" t="s">
        <v>41</v>
      </c>
      <c r="P269" s="147">
        <f>O269*H269</f>
        <v>0</v>
      </c>
      <c r="Q269" s="147">
        <v>0</v>
      </c>
      <c r="R269" s="147">
        <f>Q269*H269</f>
        <v>0</v>
      </c>
      <c r="S269" s="147">
        <v>0</v>
      </c>
      <c r="T269" s="148">
        <f>S269*H269</f>
        <v>0</v>
      </c>
      <c r="AR269" s="149" t="s">
        <v>514</v>
      </c>
      <c r="AT269" s="149" t="s">
        <v>131</v>
      </c>
      <c r="AU269" s="149" t="s">
        <v>83</v>
      </c>
      <c r="AY269" s="15" t="s">
        <v>128</v>
      </c>
      <c r="BE269" s="150">
        <f>IF(N269="základní",J269,0)</f>
        <v>0</v>
      </c>
      <c r="BF269" s="150">
        <f>IF(N269="snížená",J269,0)</f>
        <v>0</v>
      </c>
      <c r="BG269" s="150">
        <f>IF(N269="zákl. přenesená",J269,0)</f>
        <v>0</v>
      </c>
      <c r="BH269" s="150">
        <f>IF(N269="sníž. přenesená",J269,0)</f>
        <v>0</v>
      </c>
      <c r="BI269" s="150">
        <f>IF(N269="nulová",J269,0)</f>
        <v>0</v>
      </c>
      <c r="BJ269" s="15" t="s">
        <v>83</v>
      </c>
      <c r="BK269" s="150">
        <f>ROUND(I269*H269,2)</f>
        <v>0</v>
      </c>
      <c r="BL269" s="15" t="s">
        <v>514</v>
      </c>
      <c r="BM269" s="149" t="s">
        <v>519</v>
      </c>
    </row>
    <row r="270" spans="2:65" s="1" customFormat="1" ht="16.5" customHeight="1">
      <c r="B270" s="136"/>
      <c r="C270" s="137" t="s">
        <v>520</v>
      </c>
      <c r="D270" s="137" t="s">
        <v>131</v>
      </c>
      <c r="E270" s="138" t="s">
        <v>521</v>
      </c>
      <c r="F270" s="139" t="s">
        <v>522</v>
      </c>
      <c r="G270" s="140" t="s">
        <v>513</v>
      </c>
      <c r="H270" s="177"/>
      <c r="I270" s="142"/>
      <c r="J270" s="143">
        <f>ROUND(I270*H270,2)</f>
        <v>0</v>
      </c>
      <c r="K270" s="144"/>
      <c r="L270" s="30"/>
      <c r="M270" s="145" t="s">
        <v>1</v>
      </c>
      <c r="N270" s="146" t="s">
        <v>41</v>
      </c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AR270" s="149" t="s">
        <v>514</v>
      </c>
      <c r="AT270" s="149" t="s">
        <v>131</v>
      </c>
      <c r="AU270" s="149" t="s">
        <v>83</v>
      </c>
      <c r="AY270" s="15" t="s">
        <v>128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5" t="s">
        <v>83</v>
      </c>
      <c r="BK270" s="150">
        <f>ROUND(I270*H270,2)</f>
        <v>0</v>
      </c>
      <c r="BL270" s="15" t="s">
        <v>514</v>
      </c>
      <c r="BM270" s="149" t="s">
        <v>523</v>
      </c>
    </row>
    <row r="271" spans="2:65" s="1" customFormat="1" ht="21.75" customHeight="1">
      <c r="B271" s="136"/>
      <c r="C271" s="137" t="s">
        <v>524</v>
      </c>
      <c r="D271" s="137" t="s">
        <v>131</v>
      </c>
      <c r="E271" s="138" t="s">
        <v>525</v>
      </c>
      <c r="F271" s="139" t="s">
        <v>526</v>
      </c>
      <c r="G271" s="140" t="s">
        <v>513</v>
      </c>
      <c r="H271" s="177"/>
      <c r="I271" s="142"/>
      <c r="J271" s="143">
        <f>ROUND(I271*H271,2)</f>
        <v>0</v>
      </c>
      <c r="K271" s="144"/>
      <c r="L271" s="30"/>
      <c r="M271" s="145" t="s">
        <v>1</v>
      </c>
      <c r="N271" s="146" t="s">
        <v>41</v>
      </c>
      <c r="P271" s="147">
        <f>O271*H271</f>
        <v>0</v>
      </c>
      <c r="Q271" s="147">
        <v>0</v>
      </c>
      <c r="R271" s="147">
        <f>Q271*H271</f>
        <v>0</v>
      </c>
      <c r="S271" s="147">
        <v>0</v>
      </c>
      <c r="T271" s="148">
        <f>S271*H271</f>
        <v>0</v>
      </c>
      <c r="AR271" s="149" t="s">
        <v>514</v>
      </c>
      <c r="AT271" s="149" t="s">
        <v>131</v>
      </c>
      <c r="AU271" s="149" t="s">
        <v>83</v>
      </c>
      <c r="AY271" s="15" t="s">
        <v>128</v>
      </c>
      <c r="BE271" s="150">
        <f>IF(N271="základní",J271,0)</f>
        <v>0</v>
      </c>
      <c r="BF271" s="150">
        <f>IF(N271="snížená",J271,0)</f>
        <v>0</v>
      </c>
      <c r="BG271" s="150">
        <f>IF(N271="zákl. přenesená",J271,0)</f>
        <v>0</v>
      </c>
      <c r="BH271" s="150">
        <f>IF(N271="sníž. přenesená",J271,0)</f>
        <v>0</v>
      </c>
      <c r="BI271" s="150">
        <f>IF(N271="nulová",J271,0)</f>
        <v>0</v>
      </c>
      <c r="BJ271" s="15" t="s">
        <v>83</v>
      </c>
      <c r="BK271" s="150">
        <f>ROUND(I271*H271,2)</f>
        <v>0</v>
      </c>
      <c r="BL271" s="15" t="s">
        <v>514</v>
      </c>
      <c r="BM271" s="149" t="s">
        <v>527</v>
      </c>
    </row>
    <row r="272" spans="2:65" s="1" customFormat="1" ht="49.9" customHeight="1">
      <c r="B272" s="30"/>
      <c r="E272" s="127" t="s">
        <v>528</v>
      </c>
      <c r="F272" s="127" t="s">
        <v>529</v>
      </c>
      <c r="J272" s="115">
        <f t="shared" ref="J272:J277" si="20">BK272</f>
        <v>0</v>
      </c>
      <c r="L272" s="30"/>
      <c r="M272" s="178"/>
      <c r="T272" s="54"/>
      <c r="AT272" s="15" t="s">
        <v>75</v>
      </c>
      <c r="AU272" s="15" t="s">
        <v>76</v>
      </c>
      <c r="AY272" s="15" t="s">
        <v>530</v>
      </c>
      <c r="BK272" s="150">
        <f>SUM(BK273:BK277)</f>
        <v>0</v>
      </c>
    </row>
    <row r="273" spans="2:63" s="1" customFormat="1" ht="16.350000000000001" customHeight="1">
      <c r="B273" s="30"/>
      <c r="C273" s="179" t="s">
        <v>1</v>
      </c>
      <c r="D273" s="179" t="s">
        <v>131</v>
      </c>
      <c r="E273" s="180" t="s">
        <v>1</v>
      </c>
      <c r="F273" s="181" t="s">
        <v>1</v>
      </c>
      <c r="G273" s="182" t="s">
        <v>1</v>
      </c>
      <c r="H273" s="183"/>
      <c r="I273" s="184"/>
      <c r="J273" s="185">
        <f t="shared" si="20"/>
        <v>0</v>
      </c>
      <c r="K273" s="186"/>
      <c r="L273" s="30"/>
      <c r="M273" s="187" t="s">
        <v>1</v>
      </c>
      <c r="N273" s="188" t="s">
        <v>41</v>
      </c>
      <c r="T273" s="54"/>
      <c r="AT273" s="15" t="s">
        <v>530</v>
      </c>
      <c r="AU273" s="15" t="s">
        <v>83</v>
      </c>
      <c r="AY273" s="15" t="s">
        <v>530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5" t="s">
        <v>83</v>
      </c>
      <c r="BK273" s="150">
        <f>I273*H273</f>
        <v>0</v>
      </c>
    </row>
    <row r="274" spans="2:63" s="1" customFormat="1" ht="16.350000000000001" customHeight="1">
      <c r="B274" s="30"/>
      <c r="C274" s="179" t="s">
        <v>1</v>
      </c>
      <c r="D274" s="179" t="s">
        <v>131</v>
      </c>
      <c r="E274" s="180" t="s">
        <v>1</v>
      </c>
      <c r="F274" s="181" t="s">
        <v>1</v>
      </c>
      <c r="G274" s="182" t="s">
        <v>1</v>
      </c>
      <c r="H274" s="183"/>
      <c r="I274" s="184"/>
      <c r="J274" s="185">
        <f t="shared" si="20"/>
        <v>0</v>
      </c>
      <c r="K274" s="186"/>
      <c r="L274" s="30"/>
      <c r="M274" s="187" t="s">
        <v>1</v>
      </c>
      <c r="N274" s="188" t="s">
        <v>41</v>
      </c>
      <c r="T274" s="54"/>
      <c r="AT274" s="15" t="s">
        <v>530</v>
      </c>
      <c r="AU274" s="15" t="s">
        <v>83</v>
      </c>
      <c r="AY274" s="15" t="s">
        <v>530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5" t="s">
        <v>83</v>
      </c>
      <c r="BK274" s="150">
        <f>I274*H274</f>
        <v>0</v>
      </c>
    </row>
    <row r="275" spans="2:63" s="1" customFormat="1" ht="16.350000000000001" customHeight="1">
      <c r="B275" s="30"/>
      <c r="C275" s="179" t="s">
        <v>1</v>
      </c>
      <c r="D275" s="179" t="s">
        <v>131</v>
      </c>
      <c r="E275" s="180" t="s">
        <v>1</v>
      </c>
      <c r="F275" s="181" t="s">
        <v>1</v>
      </c>
      <c r="G275" s="182" t="s">
        <v>1</v>
      </c>
      <c r="H275" s="183"/>
      <c r="I275" s="184"/>
      <c r="J275" s="185">
        <f t="shared" si="20"/>
        <v>0</v>
      </c>
      <c r="K275" s="186"/>
      <c r="L275" s="30"/>
      <c r="M275" s="187" t="s">
        <v>1</v>
      </c>
      <c r="N275" s="188" t="s">
        <v>41</v>
      </c>
      <c r="T275" s="54"/>
      <c r="AT275" s="15" t="s">
        <v>530</v>
      </c>
      <c r="AU275" s="15" t="s">
        <v>83</v>
      </c>
      <c r="AY275" s="15" t="s">
        <v>530</v>
      </c>
      <c r="BE275" s="150">
        <f>IF(N275="základní",J275,0)</f>
        <v>0</v>
      </c>
      <c r="BF275" s="150">
        <f>IF(N275="snížená",J275,0)</f>
        <v>0</v>
      </c>
      <c r="BG275" s="150">
        <f>IF(N275="zákl. přenesená",J275,0)</f>
        <v>0</v>
      </c>
      <c r="BH275" s="150">
        <f>IF(N275="sníž. přenesená",J275,0)</f>
        <v>0</v>
      </c>
      <c r="BI275" s="150">
        <f>IF(N275="nulová",J275,0)</f>
        <v>0</v>
      </c>
      <c r="BJ275" s="15" t="s">
        <v>83</v>
      </c>
      <c r="BK275" s="150">
        <f>I275*H275</f>
        <v>0</v>
      </c>
    </row>
    <row r="276" spans="2:63" s="1" customFormat="1" ht="16.350000000000001" customHeight="1">
      <c r="B276" s="30"/>
      <c r="C276" s="179" t="s">
        <v>1</v>
      </c>
      <c r="D276" s="179" t="s">
        <v>131</v>
      </c>
      <c r="E276" s="180" t="s">
        <v>1</v>
      </c>
      <c r="F276" s="181" t="s">
        <v>1</v>
      </c>
      <c r="G276" s="182" t="s">
        <v>1</v>
      </c>
      <c r="H276" s="183"/>
      <c r="I276" s="184"/>
      <c r="J276" s="185">
        <f t="shared" si="20"/>
        <v>0</v>
      </c>
      <c r="K276" s="186"/>
      <c r="L276" s="30"/>
      <c r="M276" s="187" t="s">
        <v>1</v>
      </c>
      <c r="N276" s="188" t="s">
        <v>41</v>
      </c>
      <c r="T276" s="54"/>
      <c r="AT276" s="15" t="s">
        <v>530</v>
      </c>
      <c r="AU276" s="15" t="s">
        <v>83</v>
      </c>
      <c r="AY276" s="15" t="s">
        <v>530</v>
      </c>
      <c r="BE276" s="150">
        <f>IF(N276="základní",J276,0)</f>
        <v>0</v>
      </c>
      <c r="BF276" s="150">
        <f>IF(N276="snížená",J276,0)</f>
        <v>0</v>
      </c>
      <c r="BG276" s="150">
        <f>IF(N276="zákl. přenesená",J276,0)</f>
        <v>0</v>
      </c>
      <c r="BH276" s="150">
        <f>IF(N276="sníž. přenesená",J276,0)</f>
        <v>0</v>
      </c>
      <c r="BI276" s="150">
        <f>IF(N276="nulová",J276,0)</f>
        <v>0</v>
      </c>
      <c r="BJ276" s="15" t="s">
        <v>83</v>
      </c>
      <c r="BK276" s="150">
        <f>I276*H276</f>
        <v>0</v>
      </c>
    </row>
    <row r="277" spans="2:63" s="1" customFormat="1" ht="16.350000000000001" customHeight="1">
      <c r="B277" s="30"/>
      <c r="C277" s="179" t="s">
        <v>1</v>
      </c>
      <c r="D277" s="179" t="s">
        <v>131</v>
      </c>
      <c r="E277" s="180" t="s">
        <v>1</v>
      </c>
      <c r="F277" s="181" t="s">
        <v>1</v>
      </c>
      <c r="G277" s="182" t="s">
        <v>1</v>
      </c>
      <c r="H277" s="183"/>
      <c r="I277" s="184"/>
      <c r="J277" s="185">
        <f t="shared" si="20"/>
        <v>0</v>
      </c>
      <c r="K277" s="186"/>
      <c r="L277" s="30"/>
      <c r="M277" s="187" t="s">
        <v>1</v>
      </c>
      <c r="N277" s="188" t="s">
        <v>41</v>
      </c>
      <c r="O277" s="189"/>
      <c r="P277" s="189"/>
      <c r="Q277" s="189"/>
      <c r="R277" s="189"/>
      <c r="S277" s="189"/>
      <c r="T277" s="190"/>
      <c r="AT277" s="15" t="s">
        <v>530</v>
      </c>
      <c r="AU277" s="15" t="s">
        <v>83</v>
      </c>
      <c r="AY277" s="15" t="s">
        <v>530</v>
      </c>
      <c r="BE277" s="150">
        <f>IF(N277="základní",J277,0)</f>
        <v>0</v>
      </c>
      <c r="BF277" s="150">
        <f>IF(N277="snížená",J277,0)</f>
        <v>0</v>
      </c>
      <c r="BG277" s="150">
        <f>IF(N277="zákl. přenesená",J277,0)</f>
        <v>0</v>
      </c>
      <c r="BH277" s="150">
        <f>IF(N277="sníž. přenesená",J277,0)</f>
        <v>0</v>
      </c>
      <c r="BI277" s="150">
        <f>IF(N277="nulová",J277,0)</f>
        <v>0</v>
      </c>
      <c r="BJ277" s="15" t="s">
        <v>83</v>
      </c>
      <c r="BK277" s="150">
        <f>I277*H277</f>
        <v>0</v>
      </c>
    </row>
    <row r="278" spans="2:63" s="1" customFormat="1" ht="6.95" customHeight="1"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30"/>
    </row>
  </sheetData>
  <autoFilter ref="C125:K277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273:D278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N273:N278" xr:uid="{00000000-0002-0000-01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5" t="s">
        <v>91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95</v>
      </c>
      <c r="L4" s="18"/>
      <c r="M4" s="91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38" t="str">
        <f>'Rekapitulace stavby'!K6</f>
        <v>Revitalizace veřejné plochy v ul. Havlínova</v>
      </c>
      <c r="F7" s="239"/>
      <c r="G7" s="239"/>
      <c r="H7" s="239"/>
      <c r="L7" s="18"/>
    </row>
    <row r="8" spans="2:46" ht="12" customHeight="1">
      <c r="B8" s="18"/>
      <c r="D8" s="25" t="s">
        <v>96</v>
      </c>
      <c r="L8" s="18"/>
    </row>
    <row r="9" spans="2:46" s="1" customFormat="1" ht="16.5" customHeight="1">
      <c r="B9" s="30"/>
      <c r="E9" s="238" t="s">
        <v>97</v>
      </c>
      <c r="F9" s="237"/>
      <c r="G9" s="237"/>
      <c r="H9" s="237"/>
      <c r="L9" s="30"/>
    </row>
    <row r="10" spans="2:46" s="1" customFormat="1" ht="12" customHeight="1">
      <c r="B10" s="30"/>
      <c r="D10" s="25" t="s">
        <v>531</v>
      </c>
      <c r="L10" s="30"/>
    </row>
    <row r="11" spans="2:46" s="1" customFormat="1" ht="16.5" customHeight="1">
      <c r="B11" s="30"/>
      <c r="E11" s="228" t="s">
        <v>532</v>
      </c>
      <c r="F11" s="237"/>
      <c r="G11" s="237"/>
      <c r="H11" s="237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>
        <f>'Rekapitulace stavby'!AN8</f>
        <v>45940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tr">
        <f>IF('Rekapitulace stavby'!AN10="","",'Rekapitulace stavby'!AN10)</f>
        <v/>
      </c>
      <c r="L16" s="30"/>
    </row>
    <row r="17" spans="2:12" s="1" customFormat="1" ht="18" customHeight="1">
      <c r="B17" s="30"/>
      <c r="E17" s="23" t="str">
        <f>IF('Rekapitulace stavby'!E11="","",'Rekapitulace stavby'!E11)</f>
        <v xml:space="preserve"> </v>
      </c>
      <c r="I17" s="25" t="s">
        <v>25</v>
      </c>
      <c r="J17" s="23" t="str">
        <f>IF('Rekapitulace stavby'!AN11="","",'Rekapitulace stavby'!AN11)</f>
        <v/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40" t="str">
        <f>'Rekapitulace stavby'!E14</f>
        <v>Vyplň údaj</v>
      </c>
      <c r="F20" s="206"/>
      <c r="G20" s="206"/>
      <c r="H20" s="206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29</v>
      </c>
      <c r="L22" s="30"/>
    </row>
    <row r="23" spans="2:12" s="1" customFormat="1" ht="18" customHeight="1">
      <c r="B23" s="30"/>
      <c r="E23" s="23" t="s">
        <v>30</v>
      </c>
      <c r="I23" s="25" t="s">
        <v>25</v>
      </c>
      <c r="J23" s="23" t="s">
        <v>31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24</v>
      </c>
      <c r="J25" s="23" t="str">
        <f>IF('Rekapitulace stavby'!AN19="","",'Rekapitulace stavby'!AN19)</f>
        <v/>
      </c>
      <c r="L25" s="30"/>
    </row>
    <row r="26" spans="2:12" s="1" customFormat="1" ht="18" customHeight="1">
      <c r="B26" s="30"/>
      <c r="E26" s="23" t="str">
        <f>IF('Rekapitulace stavby'!E20="","",'Rekapitulace stavby'!E20)</f>
        <v xml:space="preserve"> </v>
      </c>
      <c r="I26" s="25" t="s">
        <v>25</v>
      </c>
      <c r="J26" s="23" t="str">
        <f>IF('Rekapitulace stavby'!AN20="","",'Rekapitulace stavby'!AN20)</f>
        <v/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34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ROUND(J133,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ROUND((ROUND((SUM(BE133:BE189)),  2) + SUM(BE191:BE195)), 2)</f>
        <v>0</v>
      </c>
      <c r="I35" s="94">
        <v>0.21</v>
      </c>
      <c r="J35" s="84">
        <f>ROUND((ROUND(((SUM(BE133:BE189))*I35),  2) + (SUM(BE191:BE195)*I35)),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ROUND((ROUND((SUM(BF133:BF189)),  2) + SUM(BF191:BF195)), 2)</f>
        <v>0</v>
      </c>
      <c r="I36" s="94">
        <v>0.12</v>
      </c>
      <c r="J36" s="84">
        <f>ROUND((ROUND(((SUM(BF133:BF189))*I36),  2) + (SUM(BF191:BF195)*I36)),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ROUND((ROUND((SUM(BG133:BG189)),  2) + SUM(BG191:BG195)),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ROUND((ROUND((SUM(BH133:BH189)),  2) + SUM(BH191:BH195)),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ROUND((ROUND((SUM(BI133:BI189)),  2) + SUM(BI191:BI195)),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98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38" t="str">
        <f>E7</f>
        <v>Revitalizace veřejné plochy v ul. Havlínova</v>
      </c>
      <c r="F85" s="239"/>
      <c r="G85" s="239"/>
      <c r="H85" s="239"/>
      <c r="L85" s="30"/>
    </row>
    <row r="86" spans="2:12" ht="12" customHeight="1">
      <c r="B86" s="18"/>
      <c r="C86" s="25" t="s">
        <v>96</v>
      </c>
      <c r="L86" s="18"/>
    </row>
    <row r="87" spans="2:12" s="1" customFormat="1" ht="16.5" customHeight="1">
      <c r="B87" s="30"/>
      <c r="E87" s="238" t="s">
        <v>97</v>
      </c>
      <c r="F87" s="237"/>
      <c r="G87" s="237"/>
      <c r="H87" s="237"/>
      <c r="L87" s="30"/>
    </row>
    <row r="88" spans="2:12" s="1" customFormat="1" ht="12" customHeight="1">
      <c r="B88" s="30"/>
      <c r="C88" s="25" t="s">
        <v>531</v>
      </c>
      <c r="L88" s="30"/>
    </row>
    <row r="89" spans="2:12" s="1" customFormat="1" ht="16.5" customHeight="1">
      <c r="B89" s="30"/>
      <c r="E89" s="228" t="str">
        <f>E11</f>
        <v>SO-01 P - Plynovodní potrubí</v>
      </c>
      <c r="F89" s="237"/>
      <c r="G89" s="237"/>
      <c r="H89" s="237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 xml:space="preserve"> </v>
      </c>
      <c r="I91" s="25" t="s">
        <v>22</v>
      </c>
      <c r="J91" s="50">
        <f>IF(J14="","",J14)</f>
        <v>45940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23</v>
      </c>
      <c r="F93" s="23" t="str">
        <f>E17</f>
        <v xml:space="preserve"> </v>
      </c>
      <c r="I93" s="25" t="s">
        <v>28</v>
      </c>
      <c r="J93" s="28" t="str">
        <f>E23</f>
        <v>ABCD studio s.r.o.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33</v>
      </c>
      <c r="J94" s="28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99</v>
      </c>
      <c r="D96" s="95"/>
      <c r="E96" s="95"/>
      <c r="F96" s="95"/>
      <c r="G96" s="95"/>
      <c r="H96" s="95"/>
      <c r="I96" s="95"/>
      <c r="J96" s="104" t="s">
        <v>100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101</v>
      </c>
      <c r="J98" s="64">
        <f>J133</f>
        <v>0</v>
      </c>
      <c r="L98" s="30"/>
      <c r="AU98" s="15" t="s">
        <v>102</v>
      </c>
    </row>
    <row r="99" spans="2:47" s="8" customFormat="1" ht="24.95" customHeight="1">
      <c r="B99" s="106"/>
      <c r="D99" s="107" t="s">
        <v>103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47" s="9" customFormat="1" ht="19.899999999999999" customHeight="1">
      <c r="B100" s="110"/>
      <c r="D100" s="111" t="s">
        <v>105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47" s="9" customFormat="1" ht="19.899999999999999" customHeight="1">
      <c r="B101" s="110"/>
      <c r="D101" s="111" t="s">
        <v>533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47" s="9" customFormat="1" ht="19.899999999999999" customHeight="1">
      <c r="B102" s="110"/>
      <c r="D102" s="111" t="s">
        <v>110</v>
      </c>
      <c r="E102" s="112"/>
      <c r="F102" s="112"/>
      <c r="G102" s="112"/>
      <c r="H102" s="112"/>
      <c r="I102" s="112"/>
      <c r="J102" s="113">
        <f>J156</f>
        <v>0</v>
      </c>
      <c r="L102" s="110"/>
    </row>
    <row r="103" spans="2:47" s="8" customFormat="1" ht="24.95" customHeight="1">
      <c r="B103" s="106"/>
      <c r="D103" s="107" t="s">
        <v>534</v>
      </c>
      <c r="E103" s="108"/>
      <c r="F103" s="108"/>
      <c r="G103" s="108"/>
      <c r="H103" s="108"/>
      <c r="I103" s="108"/>
      <c r="J103" s="109">
        <f>J158</f>
        <v>0</v>
      </c>
      <c r="L103" s="106"/>
    </row>
    <row r="104" spans="2:47" s="9" customFormat="1" ht="19.899999999999999" customHeight="1">
      <c r="B104" s="110"/>
      <c r="D104" s="111" t="s">
        <v>535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47" s="9" customFormat="1" ht="19.899999999999999" customHeight="1">
      <c r="B105" s="110"/>
      <c r="D105" s="111" t="s">
        <v>536</v>
      </c>
      <c r="E105" s="112"/>
      <c r="F105" s="112"/>
      <c r="G105" s="112"/>
      <c r="H105" s="112"/>
      <c r="I105" s="112"/>
      <c r="J105" s="113">
        <f>J167</f>
        <v>0</v>
      </c>
      <c r="L105" s="110"/>
    </row>
    <row r="106" spans="2:47" s="9" customFormat="1" ht="19.899999999999999" customHeight="1">
      <c r="B106" s="110"/>
      <c r="D106" s="111" t="s">
        <v>537</v>
      </c>
      <c r="E106" s="112"/>
      <c r="F106" s="112"/>
      <c r="G106" s="112"/>
      <c r="H106" s="112"/>
      <c r="I106" s="112"/>
      <c r="J106" s="113">
        <f>J169</f>
        <v>0</v>
      </c>
      <c r="L106" s="110"/>
    </row>
    <row r="107" spans="2:47" s="8" customFormat="1" ht="24.95" customHeight="1">
      <c r="B107" s="106"/>
      <c r="D107" s="107" t="s">
        <v>538</v>
      </c>
      <c r="E107" s="108"/>
      <c r="F107" s="108"/>
      <c r="G107" s="108"/>
      <c r="H107" s="108"/>
      <c r="I107" s="108"/>
      <c r="J107" s="109">
        <f>J173</f>
        <v>0</v>
      </c>
      <c r="L107" s="106"/>
    </row>
    <row r="108" spans="2:47" s="9" customFormat="1" ht="19.899999999999999" customHeight="1">
      <c r="B108" s="110"/>
      <c r="D108" s="111" t="s">
        <v>539</v>
      </c>
      <c r="E108" s="112"/>
      <c r="F108" s="112"/>
      <c r="G108" s="112"/>
      <c r="H108" s="112"/>
      <c r="I108" s="112"/>
      <c r="J108" s="113">
        <f>J174</f>
        <v>0</v>
      </c>
      <c r="L108" s="110"/>
    </row>
    <row r="109" spans="2:47" s="9" customFormat="1" ht="19.899999999999999" customHeight="1">
      <c r="B109" s="110"/>
      <c r="D109" s="111" t="s">
        <v>540</v>
      </c>
      <c r="E109" s="112"/>
      <c r="F109" s="112"/>
      <c r="G109" s="112"/>
      <c r="H109" s="112"/>
      <c r="I109" s="112"/>
      <c r="J109" s="113">
        <f>J185</f>
        <v>0</v>
      </c>
      <c r="L109" s="110"/>
    </row>
    <row r="110" spans="2:47" s="8" customFormat="1" ht="24.95" customHeight="1">
      <c r="B110" s="106"/>
      <c r="D110" s="107" t="s">
        <v>111</v>
      </c>
      <c r="E110" s="108"/>
      <c r="F110" s="108"/>
      <c r="G110" s="108"/>
      <c r="H110" s="108"/>
      <c r="I110" s="108"/>
      <c r="J110" s="109">
        <f>J187</f>
        <v>0</v>
      </c>
      <c r="L110" s="106"/>
    </row>
    <row r="111" spans="2:47" s="8" customFormat="1" ht="21.75" customHeight="1">
      <c r="B111" s="106"/>
      <c r="D111" s="114" t="s">
        <v>112</v>
      </c>
      <c r="J111" s="115">
        <f>J190</f>
        <v>0</v>
      </c>
      <c r="L111" s="106"/>
    </row>
    <row r="112" spans="2:47" s="1" customFormat="1" ht="21.75" customHeight="1">
      <c r="B112" s="30"/>
      <c r="L112" s="30"/>
    </row>
    <row r="113" spans="2:12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0"/>
    </row>
    <row r="117" spans="2:12" s="1" customFormat="1" ht="6.95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0"/>
    </row>
    <row r="118" spans="2:12" s="1" customFormat="1" ht="24.95" customHeight="1">
      <c r="B118" s="30"/>
      <c r="C118" s="19" t="s">
        <v>113</v>
      </c>
      <c r="L118" s="30"/>
    </row>
    <row r="119" spans="2:12" s="1" customFormat="1" ht="6.95" customHeight="1">
      <c r="B119" s="30"/>
      <c r="L119" s="30"/>
    </row>
    <row r="120" spans="2:12" s="1" customFormat="1" ht="12" customHeight="1">
      <c r="B120" s="30"/>
      <c r="C120" s="25" t="s">
        <v>16</v>
      </c>
      <c r="L120" s="30"/>
    </row>
    <row r="121" spans="2:12" s="1" customFormat="1" ht="16.5" customHeight="1">
      <c r="B121" s="30"/>
      <c r="E121" s="238" t="str">
        <f>E7</f>
        <v>Revitalizace veřejné plochy v ul. Havlínova</v>
      </c>
      <c r="F121" s="239"/>
      <c r="G121" s="239"/>
      <c r="H121" s="239"/>
      <c r="L121" s="30"/>
    </row>
    <row r="122" spans="2:12" ht="12" customHeight="1">
      <c r="B122" s="18"/>
      <c r="C122" s="25" t="s">
        <v>96</v>
      </c>
      <c r="L122" s="18"/>
    </row>
    <row r="123" spans="2:12" s="1" customFormat="1" ht="16.5" customHeight="1">
      <c r="B123" s="30"/>
      <c r="E123" s="238" t="s">
        <v>97</v>
      </c>
      <c r="F123" s="237"/>
      <c r="G123" s="237"/>
      <c r="H123" s="237"/>
      <c r="L123" s="30"/>
    </row>
    <row r="124" spans="2:12" s="1" customFormat="1" ht="12" customHeight="1">
      <c r="B124" s="30"/>
      <c r="C124" s="25" t="s">
        <v>531</v>
      </c>
      <c r="L124" s="30"/>
    </row>
    <row r="125" spans="2:12" s="1" customFormat="1" ht="16.5" customHeight="1">
      <c r="B125" s="30"/>
      <c r="E125" s="228" t="str">
        <f>E11</f>
        <v>SO-01 P - Plynovodní potrubí</v>
      </c>
      <c r="F125" s="237"/>
      <c r="G125" s="237"/>
      <c r="H125" s="237"/>
      <c r="L125" s="30"/>
    </row>
    <row r="126" spans="2:12" s="1" customFormat="1" ht="6.95" customHeight="1">
      <c r="B126" s="30"/>
      <c r="L126" s="30"/>
    </row>
    <row r="127" spans="2:12" s="1" customFormat="1" ht="12" customHeight="1">
      <c r="B127" s="30"/>
      <c r="C127" s="25" t="s">
        <v>20</v>
      </c>
      <c r="F127" s="23" t="str">
        <f>F14</f>
        <v xml:space="preserve"> </v>
      </c>
      <c r="I127" s="25" t="s">
        <v>22</v>
      </c>
      <c r="J127" s="50">
        <f>IF(J14="","",J14)</f>
        <v>45940</v>
      </c>
      <c r="L127" s="30"/>
    </row>
    <row r="128" spans="2:12" s="1" customFormat="1" ht="6.95" customHeight="1">
      <c r="B128" s="30"/>
      <c r="L128" s="30"/>
    </row>
    <row r="129" spans="2:65" s="1" customFormat="1" ht="15.2" customHeight="1">
      <c r="B129" s="30"/>
      <c r="C129" s="25" t="s">
        <v>23</v>
      </c>
      <c r="F129" s="23" t="str">
        <f>E17</f>
        <v xml:space="preserve"> </v>
      </c>
      <c r="I129" s="25" t="s">
        <v>28</v>
      </c>
      <c r="J129" s="28" t="str">
        <f>E23</f>
        <v>ABCD studio s.r.o.</v>
      </c>
      <c r="L129" s="30"/>
    </row>
    <row r="130" spans="2:65" s="1" customFormat="1" ht="15.2" customHeight="1">
      <c r="B130" s="30"/>
      <c r="C130" s="25" t="s">
        <v>26</v>
      </c>
      <c r="F130" s="23" t="str">
        <f>IF(E20="","",E20)</f>
        <v>Vyplň údaj</v>
      </c>
      <c r="I130" s="25" t="s">
        <v>33</v>
      </c>
      <c r="J130" s="28" t="str">
        <f>E26</f>
        <v xml:space="preserve"> </v>
      </c>
      <c r="L130" s="30"/>
    </row>
    <row r="131" spans="2:65" s="1" customFormat="1" ht="10.35" customHeight="1">
      <c r="B131" s="30"/>
      <c r="L131" s="30"/>
    </row>
    <row r="132" spans="2:65" s="10" customFormat="1" ht="29.25" customHeight="1">
      <c r="B132" s="116"/>
      <c r="C132" s="117" t="s">
        <v>114</v>
      </c>
      <c r="D132" s="118" t="s">
        <v>61</v>
      </c>
      <c r="E132" s="118" t="s">
        <v>57</v>
      </c>
      <c r="F132" s="118" t="s">
        <v>58</v>
      </c>
      <c r="G132" s="118" t="s">
        <v>115</v>
      </c>
      <c r="H132" s="118" t="s">
        <v>116</v>
      </c>
      <c r="I132" s="118" t="s">
        <v>117</v>
      </c>
      <c r="J132" s="119" t="s">
        <v>100</v>
      </c>
      <c r="K132" s="120" t="s">
        <v>118</v>
      </c>
      <c r="L132" s="116"/>
      <c r="M132" s="57" t="s">
        <v>1</v>
      </c>
      <c r="N132" s="58" t="s">
        <v>40</v>
      </c>
      <c r="O132" s="58" t="s">
        <v>119</v>
      </c>
      <c r="P132" s="58" t="s">
        <v>120</v>
      </c>
      <c r="Q132" s="58" t="s">
        <v>121</v>
      </c>
      <c r="R132" s="58" t="s">
        <v>122</v>
      </c>
      <c r="S132" s="58" t="s">
        <v>123</v>
      </c>
      <c r="T132" s="59" t="s">
        <v>124</v>
      </c>
    </row>
    <row r="133" spans="2:65" s="1" customFormat="1" ht="22.9" customHeight="1">
      <c r="B133" s="30"/>
      <c r="C133" s="62" t="s">
        <v>125</v>
      </c>
      <c r="J133" s="121">
        <f>BK133</f>
        <v>0</v>
      </c>
      <c r="L133" s="30"/>
      <c r="M133" s="60"/>
      <c r="N133" s="51"/>
      <c r="O133" s="51"/>
      <c r="P133" s="122">
        <f>P134+P158+P173+P187+P190</f>
        <v>0</v>
      </c>
      <c r="Q133" s="51"/>
      <c r="R133" s="122">
        <f>R134+R158+R173+R187+R190</f>
        <v>10.59219</v>
      </c>
      <c r="S133" s="51"/>
      <c r="T133" s="123">
        <f>T134+T158+T173+T187+T190</f>
        <v>0</v>
      </c>
      <c r="AT133" s="15" t="s">
        <v>75</v>
      </c>
      <c r="AU133" s="15" t="s">
        <v>102</v>
      </c>
      <c r="BK133" s="124">
        <f>BK134+BK158+BK173+BK187+BK190</f>
        <v>0</v>
      </c>
    </row>
    <row r="134" spans="2:65" s="11" customFormat="1" ht="25.9" customHeight="1">
      <c r="B134" s="125"/>
      <c r="D134" s="126" t="s">
        <v>75</v>
      </c>
      <c r="E134" s="127" t="s">
        <v>126</v>
      </c>
      <c r="F134" s="127" t="s">
        <v>127</v>
      </c>
      <c r="I134" s="128"/>
      <c r="J134" s="115">
        <f>BK134</f>
        <v>0</v>
      </c>
      <c r="L134" s="125"/>
      <c r="M134" s="129"/>
      <c r="P134" s="130">
        <f>P135+P153+P156</f>
        <v>0</v>
      </c>
      <c r="R134" s="130">
        <f>R135+R153+R156</f>
        <v>10.460190000000001</v>
      </c>
      <c r="T134" s="131">
        <f>T135+T153+T156</f>
        <v>0</v>
      </c>
      <c r="AR134" s="126" t="s">
        <v>83</v>
      </c>
      <c r="AT134" s="132" t="s">
        <v>75</v>
      </c>
      <c r="AU134" s="132" t="s">
        <v>76</v>
      </c>
      <c r="AY134" s="126" t="s">
        <v>128</v>
      </c>
      <c r="BK134" s="133">
        <f>BK135+BK153+BK156</f>
        <v>0</v>
      </c>
    </row>
    <row r="135" spans="2:65" s="11" customFormat="1" ht="22.9" customHeight="1">
      <c r="B135" s="125"/>
      <c r="D135" s="126" t="s">
        <v>75</v>
      </c>
      <c r="E135" s="134" t="s">
        <v>83</v>
      </c>
      <c r="F135" s="134" t="s">
        <v>144</v>
      </c>
      <c r="I135" s="128"/>
      <c r="J135" s="135">
        <f>BK135</f>
        <v>0</v>
      </c>
      <c r="L135" s="125"/>
      <c r="M135" s="129"/>
      <c r="P135" s="130">
        <f>SUM(P136:P152)</f>
        <v>0</v>
      </c>
      <c r="R135" s="130">
        <f>SUM(R136:R152)</f>
        <v>10.458500000000001</v>
      </c>
      <c r="T135" s="131">
        <f>SUM(T136:T152)</f>
        <v>0</v>
      </c>
      <c r="AR135" s="126" t="s">
        <v>83</v>
      </c>
      <c r="AT135" s="132" t="s">
        <v>75</v>
      </c>
      <c r="AU135" s="132" t="s">
        <v>83</v>
      </c>
      <c r="AY135" s="126" t="s">
        <v>128</v>
      </c>
      <c r="BK135" s="133">
        <f>SUM(BK136:BK152)</f>
        <v>0</v>
      </c>
    </row>
    <row r="136" spans="2:65" s="1" customFormat="1" ht="33" customHeight="1">
      <c r="B136" s="136"/>
      <c r="C136" s="137" t="s">
        <v>83</v>
      </c>
      <c r="D136" s="137" t="s">
        <v>131</v>
      </c>
      <c r="E136" s="138" t="s">
        <v>541</v>
      </c>
      <c r="F136" s="139" t="s">
        <v>542</v>
      </c>
      <c r="G136" s="140" t="s">
        <v>172</v>
      </c>
      <c r="H136" s="141">
        <v>16.38</v>
      </c>
      <c r="I136" s="142"/>
      <c r="J136" s="143">
        <f>ROUND(I136*H136,2)</f>
        <v>0</v>
      </c>
      <c r="K136" s="144"/>
      <c r="L136" s="30"/>
      <c r="M136" s="145" t="s">
        <v>1</v>
      </c>
      <c r="N136" s="146" t="s">
        <v>41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135</v>
      </c>
      <c r="AT136" s="149" t="s">
        <v>131</v>
      </c>
      <c r="AU136" s="149" t="s">
        <v>85</v>
      </c>
      <c r="AY136" s="15" t="s">
        <v>128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5" t="s">
        <v>83</v>
      </c>
      <c r="BK136" s="150">
        <f>ROUND(I136*H136,2)</f>
        <v>0</v>
      </c>
      <c r="BL136" s="15" t="s">
        <v>135</v>
      </c>
      <c r="BM136" s="149" t="s">
        <v>543</v>
      </c>
    </row>
    <row r="137" spans="2:65" s="12" customFormat="1">
      <c r="B137" s="151"/>
      <c r="D137" s="152" t="s">
        <v>162</v>
      </c>
      <c r="E137" s="153" t="s">
        <v>1</v>
      </c>
      <c r="F137" s="154" t="s">
        <v>544</v>
      </c>
      <c r="H137" s="155">
        <v>16.38</v>
      </c>
      <c r="I137" s="156"/>
      <c r="L137" s="151"/>
      <c r="M137" s="157"/>
      <c r="T137" s="158"/>
      <c r="AT137" s="153" t="s">
        <v>162</v>
      </c>
      <c r="AU137" s="153" t="s">
        <v>85</v>
      </c>
      <c r="AV137" s="12" t="s">
        <v>85</v>
      </c>
      <c r="AW137" s="12" t="s">
        <v>32</v>
      </c>
      <c r="AX137" s="12" t="s">
        <v>83</v>
      </c>
      <c r="AY137" s="153" t="s">
        <v>128</v>
      </c>
    </row>
    <row r="138" spans="2:65" s="1" customFormat="1" ht="33" customHeight="1">
      <c r="B138" s="136"/>
      <c r="C138" s="137" t="s">
        <v>85</v>
      </c>
      <c r="D138" s="137" t="s">
        <v>131</v>
      </c>
      <c r="E138" s="138" t="s">
        <v>545</v>
      </c>
      <c r="F138" s="139" t="s">
        <v>546</v>
      </c>
      <c r="G138" s="140" t="s">
        <v>147</v>
      </c>
      <c r="H138" s="141">
        <v>19.5</v>
      </c>
      <c r="I138" s="142"/>
      <c r="J138" s="143">
        <f>ROUND(I138*H138,2)</f>
        <v>0</v>
      </c>
      <c r="K138" s="144"/>
      <c r="L138" s="30"/>
      <c r="M138" s="145" t="s">
        <v>1</v>
      </c>
      <c r="N138" s="146" t="s">
        <v>41</v>
      </c>
      <c r="P138" s="147">
        <f>O138*H138</f>
        <v>0</v>
      </c>
      <c r="Q138" s="147">
        <v>3.0000000000000001E-3</v>
      </c>
      <c r="R138" s="147">
        <f>Q138*H138</f>
        <v>5.8500000000000003E-2</v>
      </c>
      <c r="S138" s="147">
        <v>0</v>
      </c>
      <c r="T138" s="148">
        <f>S138*H138</f>
        <v>0</v>
      </c>
      <c r="AR138" s="149" t="s">
        <v>135</v>
      </c>
      <c r="AT138" s="149" t="s">
        <v>131</v>
      </c>
      <c r="AU138" s="149" t="s">
        <v>85</v>
      </c>
      <c r="AY138" s="15" t="s">
        <v>128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5" t="s">
        <v>83</v>
      </c>
      <c r="BK138" s="150">
        <f>ROUND(I138*H138,2)</f>
        <v>0</v>
      </c>
      <c r="BL138" s="15" t="s">
        <v>135</v>
      </c>
      <c r="BM138" s="149" t="s">
        <v>547</v>
      </c>
    </row>
    <row r="139" spans="2:65" s="12" customFormat="1">
      <c r="B139" s="151"/>
      <c r="D139" s="152" t="s">
        <v>162</v>
      </c>
      <c r="E139" s="153" t="s">
        <v>1</v>
      </c>
      <c r="F139" s="154" t="s">
        <v>548</v>
      </c>
      <c r="H139" s="155">
        <v>19.5</v>
      </c>
      <c r="I139" s="156"/>
      <c r="L139" s="151"/>
      <c r="M139" s="157"/>
      <c r="T139" s="158"/>
      <c r="AT139" s="153" t="s">
        <v>162</v>
      </c>
      <c r="AU139" s="153" t="s">
        <v>85</v>
      </c>
      <c r="AV139" s="12" t="s">
        <v>85</v>
      </c>
      <c r="AW139" s="12" t="s">
        <v>32</v>
      </c>
      <c r="AX139" s="12" t="s">
        <v>83</v>
      </c>
      <c r="AY139" s="153" t="s">
        <v>128</v>
      </c>
    </row>
    <row r="140" spans="2:65" s="1" customFormat="1" ht="33" customHeight="1">
      <c r="B140" s="136"/>
      <c r="C140" s="137" t="s">
        <v>140</v>
      </c>
      <c r="D140" s="137" t="s">
        <v>131</v>
      </c>
      <c r="E140" s="138" t="s">
        <v>549</v>
      </c>
      <c r="F140" s="139" t="s">
        <v>550</v>
      </c>
      <c r="G140" s="140" t="s">
        <v>147</v>
      </c>
      <c r="H140" s="141">
        <v>19.5</v>
      </c>
      <c r="I140" s="142"/>
      <c r="J140" s="143">
        <f>ROUND(I140*H140,2)</f>
        <v>0</v>
      </c>
      <c r="K140" s="144"/>
      <c r="L140" s="30"/>
      <c r="M140" s="145" t="s">
        <v>1</v>
      </c>
      <c r="N140" s="146" t="s">
        <v>41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135</v>
      </c>
      <c r="AT140" s="149" t="s">
        <v>131</v>
      </c>
      <c r="AU140" s="149" t="s">
        <v>85</v>
      </c>
      <c r="AY140" s="15" t="s">
        <v>128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5" t="s">
        <v>83</v>
      </c>
      <c r="BK140" s="150">
        <f>ROUND(I140*H140,2)</f>
        <v>0</v>
      </c>
      <c r="BL140" s="15" t="s">
        <v>135</v>
      </c>
      <c r="BM140" s="149" t="s">
        <v>551</v>
      </c>
    </row>
    <row r="141" spans="2:65" s="1" customFormat="1" ht="37.9" customHeight="1">
      <c r="B141" s="136"/>
      <c r="C141" s="137" t="s">
        <v>135</v>
      </c>
      <c r="D141" s="137" t="s">
        <v>131</v>
      </c>
      <c r="E141" s="138" t="s">
        <v>181</v>
      </c>
      <c r="F141" s="139" t="s">
        <v>182</v>
      </c>
      <c r="G141" s="140" t="s">
        <v>172</v>
      </c>
      <c r="H141" s="141">
        <v>5.2</v>
      </c>
      <c r="I141" s="142"/>
      <c r="J141" s="143">
        <f>ROUND(I141*H141,2)</f>
        <v>0</v>
      </c>
      <c r="K141" s="144"/>
      <c r="L141" s="30"/>
      <c r="M141" s="145" t="s">
        <v>1</v>
      </c>
      <c r="N141" s="146" t="s">
        <v>41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135</v>
      </c>
      <c r="AT141" s="149" t="s">
        <v>131</v>
      </c>
      <c r="AU141" s="149" t="s">
        <v>85</v>
      </c>
      <c r="AY141" s="15" t="s">
        <v>128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5" t="s">
        <v>83</v>
      </c>
      <c r="BK141" s="150">
        <f>ROUND(I141*H141,2)</f>
        <v>0</v>
      </c>
      <c r="BL141" s="15" t="s">
        <v>135</v>
      </c>
      <c r="BM141" s="149" t="s">
        <v>552</v>
      </c>
    </row>
    <row r="142" spans="2:65" s="1" customFormat="1" ht="24.2" customHeight="1">
      <c r="B142" s="136"/>
      <c r="C142" s="137" t="s">
        <v>149</v>
      </c>
      <c r="D142" s="137" t="s">
        <v>131</v>
      </c>
      <c r="E142" s="138" t="s">
        <v>184</v>
      </c>
      <c r="F142" s="139" t="s">
        <v>185</v>
      </c>
      <c r="G142" s="140" t="s">
        <v>172</v>
      </c>
      <c r="H142" s="141">
        <v>5.2</v>
      </c>
      <c r="I142" s="142"/>
      <c r="J142" s="143">
        <f>ROUND(I142*H142,2)</f>
        <v>0</v>
      </c>
      <c r="K142" s="144"/>
      <c r="L142" s="30"/>
      <c r="M142" s="145" t="s">
        <v>1</v>
      </c>
      <c r="N142" s="146" t="s">
        <v>41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135</v>
      </c>
      <c r="AT142" s="149" t="s">
        <v>131</v>
      </c>
      <c r="AU142" s="149" t="s">
        <v>85</v>
      </c>
      <c r="AY142" s="15" t="s">
        <v>128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5" t="s">
        <v>83</v>
      </c>
      <c r="BK142" s="150">
        <f>ROUND(I142*H142,2)</f>
        <v>0</v>
      </c>
      <c r="BL142" s="15" t="s">
        <v>135</v>
      </c>
      <c r="BM142" s="149" t="s">
        <v>553</v>
      </c>
    </row>
    <row r="143" spans="2:65" s="12" customFormat="1">
      <c r="B143" s="151"/>
      <c r="D143" s="152" t="s">
        <v>162</v>
      </c>
      <c r="E143" s="153" t="s">
        <v>1</v>
      </c>
      <c r="F143" s="154" t="s">
        <v>554</v>
      </c>
      <c r="H143" s="155">
        <v>5.2</v>
      </c>
      <c r="I143" s="156"/>
      <c r="L143" s="151"/>
      <c r="M143" s="157"/>
      <c r="T143" s="158"/>
      <c r="AT143" s="153" t="s">
        <v>162</v>
      </c>
      <c r="AU143" s="153" t="s">
        <v>85</v>
      </c>
      <c r="AV143" s="12" t="s">
        <v>85</v>
      </c>
      <c r="AW143" s="12" t="s">
        <v>32</v>
      </c>
      <c r="AX143" s="12" t="s">
        <v>83</v>
      </c>
      <c r="AY143" s="153" t="s">
        <v>128</v>
      </c>
    </row>
    <row r="144" spans="2:65" s="1" customFormat="1" ht="33" customHeight="1">
      <c r="B144" s="136"/>
      <c r="C144" s="137" t="s">
        <v>153</v>
      </c>
      <c r="D144" s="137" t="s">
        <v>131</v>
      </c>
      <c r="E144" s="138" t="s">
        <v>188</v>
      </c>
      <c r="F144" s="139" t="s">
        <v>189</v>
      </c>
      <c r="G144" s="140" t="s">
        <v>190</v>
      </c>
      <c r="H144" s="141">
        <v>9.36</v>
      </c>
      <c r="I144" s="142"/>
      <c r="J144" s="143">
        <f>ROUND(I144*H144,2)</f>
        <v>0</v>
      </c>
      <c r="K144" s="144"/>
      <c r="L144" s="30"/>
      <c r="M144" s="145" t="s">
        <v>1</v>
      </c>
      <c r="N144" s="146" t="s">
        <v>41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135</v>
      </c>
      <c r="AT144" s="149" t="s">
        <v>131</v>
      </c>
      <c r="AU144" s="149" t="s">
        <v>85</v>
      </c>
      <c r="AY144" s="15" t="s">
        <v>128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5" t="s">
        <v>83</v>
      </c>
      <c r="BK144" s="150">
        <f>ROUND(I144*H144,2)</f>
        <v>0</v>
      </c>
      <c r="BL144" s="15" t="s">
        <v>135</v>
      </c>
      <c r="BM144" s="149" t="s">
        <v>555</v>
      </c>
    </row>
    <row r="145" spans="2:65" s="12" customFormat="1">
      <c r="B145" s="151"/>
      <c r="D145" s="152" t="s">
        <v>162</v>
      </c>
      <c r="F145" s="154" t="s">
        <v>556</v>
      </c>
      <c r="H145" s="155">
        <v>9.36</v>
      </c>
      <c r="I145" s="156"/>
      <c r="L145" s="151"/>
      <c r="M145" s="157"/>
      <c r="T145" s="158"/>
      <c r="AT145" s="153" t="s">
        <v>162</v>
      </c>
      <c r="AU145" s="153" t="s">
        <v>85</v>
      </c>
      <c r="AV145" s="12" t="s">
        <v>85</v>
      </c>
      <c r="AW145" s="12" t="s">
        <v>3</v>
      </c>
      <c r="AX145" s="12" t="s">
        <v>83</v>
      </c>
      <c r="AY145" s="153" t="s">
        <v>128</v>
      </c>
    </row>
    <row r="146" spans="2:65" s="1" customFormat="1" ht="16.5" customHeight="1">
      <c r="B146" s="136"/>
      <c r="C146" s="137" t="s">
        <v>157</v>
      </c>
      <c r="D146" s="137" t="s">
        <v>131</v>
      </c>
      <c r="E146" s="138" t="s">
        <v>194</v>
      </c>
      <c r="F146" s="139" t="s">
        <v>195</v>
      </c>
      <c r="G146" s="140" t="s">
        <v>172</v>
      </c>
      <c r="H146" s="141">
        <v>5.2</v>
      </c>
      <c r="I146" s="142"/>
      <c r="J146" s="143">
        <f>ROUND(I146*H146,2)</f>
        <v>0</v>
      </c>
      <c r="K146" s="144"/>
      <c r="L146" s="30"/>
      <c r="M146" s="145" t="s">
        <v>1</v>
      </c>
      <c r="N146" s="146" t="s">
        <v>41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135</v>
      </c>
      <c r="AT146" s="149" t="s">
        <v>131</v>
      </c>
      <c r="AU146" s="149" t="s">
        <v>85</v>
      </c>
      <c r="AY146" s="15" t="s">
        <v>128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5" t="s">
        <v>83</v>
      </c>
      <c r="BK146" s="150">
        <f>ROUND(I146*H146,2)</f>
        <v>0</v>
      </c>
      <c r="BL146" s="15" t="s">
        <v>135</v>
      </c>
      <c r="BM146" s="149" t="s">
        <v>557</v>
      </c>
    </row>
    <row r="147" spans="2:65" s="1" customFormat="1" ht="24.2" customHeight="1">
      <c r="B147" s="136"/>
      <c r="C147" s="137" t="s">
        <v>164</v>
      </c>
      <c r="D147" s="137" t="s">
        <v>131</v>
      </c>
      <c r="E147" s="138" t="s">
        <v>558</v>
      </c>
      <c r="F147" s="139" t="s">
        <v>559</v>
      </c>
      <c r="G147" s="140" t="s">
        <v>172</v>
      </c>
      <c r="H147" s="141">
        <v>11.18</v>
      </c>
      <c r="I147" s="142"/>
      <c r="J147" s="143">
        <f>ROUND(I147*H147,2)</f>
        <v>0</v>
      </c>
      <c r="K147" s="144"/>
      <c r="L147" s="30"/>
      <c r="M147" s="145" t="s">
        <v>1</v>
      </c>
      <c r="N147" s="146" t="s">
        <v>41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135</v>
      </c>
      <c r="AT147" s="149" t="s">
        <v>131</v>
      </c>
      <c r="AU147" s="149" t="s">
        <v>85</v>
      </c>
      <c r="AY147" s="15" t="s">
        <v>128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5" t="s">
        <v>83</v>
      </c>
      <c r="BK147" s="150">
        <f>ROUND(I147*H147,2)</f>
        <v>0</v>
      </c>
      <c r="BL147" s="15" t="s">
        <v>135</v>
      </c>
      <c r="BM147" s="149" t="s">
        <v>560</v>
      </c>
    </row>
    <row r="148" spans="2:65" s="12" customFormat="1">
      <c r="B148" s="151"/>
      <c r="D148" s="152" t="s">
        <v>162</v>
      </c>
      <c r="E148" s="153" t="s">
        <v>1</v>
      </c>
      <c r="F148" s="154" t="s">
        <v>561</v>
      </c>
      <c r="H148" s="155">
        <v>11.18</v>
      </c>
      <c r="I148" s="156"/>
      <c r="L148" s="151"/>
      <c r="M148" s="157"/>
      <c r="T148" s="158"/>
      <c r="AT148" s="153" t="s">
        <v>162</v>
      </c>
      <c r="AU148" s="153" t="s">
        <v>85</v>
      </c>
      <c r="AV148" s="12" t="s">
        <v>85</v>
      </c>
      <c r="AW148" s="12" t="s">
        <v>32</v>
      </c>
      <c r="AX148" s="12" t="s">
        <v>83</v>
      </c>
      <c r="AY148" s="153" t="s">
        <v>128</v>
      </c>
    </row>
    <row r="149" spans="2:65" s="1" customFormat="1" ht="24.2" customHeight="1">
      <c r="B149" s="136"/>
      <c r="C149" s="137" t="s">
        <v>169</v>
      </c>
      <c r="D149" s="137" t="s">
        <v>131</v>
      </c>
      <c r="E149" s="138" t="s">
        <v>562</v>
      </c>
      <c r="F149" s="139" t="s">
        <v>563</v>
      </c>
      <c r="G149" s="140" t="s">
        <v>172</v>
      </c>
      <c r="H149" s="141">
        <v>5.2</v>
      </c>
      <c r="I149" s="142"/>
      <c r="J149" s="143">
        <f>ROUND(I149*H149,2)</f>
        <v>0</v>
      </c>
      <c r="K149" s="144"/>
      <c r="L149" s="30"/>
      <c r="M149" s="145" t="s">
        <v>1</v>
      </c>
      <c r="N149" s="146" t="s">
        <v>41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135</v>
      </c>
      <c r="AT149" s="149" t="s">
        <v>131</v>
      </c>
      <c r="AU149" s="149" t="s">
        <v>85</v>
      </c>
      <c r="AY149" s="15" t="s">
        <v>128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5" t="s">
        <v>83</v>
      </c>
      <c r="BK149" s="150">
        <f>ROUND(I149*H149,2)</f>
        <v>0</v>
      </c>
      <c r="BL149" s="15" t="s">
        <v>135</v>
      </c>
      <c r="BM149" s="149" t="s">
        <v>564</v>
      </c>
    </row>
    <row r="150" spans="2:65" s="12" customFormat="1">
      <c r="B150" s="151"/>
      <c r="D150" s="152" t="s">
        <v>162</v>
      </c>
      <c r="E150" s="153" t="s">
        <v>1</v>
      </c>
      <c r="F150" s="154" t="s">
        <v>565</v>
      </c>
      <c r="H150" s="155">
        <v>5.2</v>
      </c>
      <c r="I150" s="156"/>
      <c r="L150" s="151"/>
      <c r="M150" s="157"/>
      <c r="T150" s="158"/>
      <c r="AT150" s="153" t="s">
        <v>162</v>
      </c>
      <c r="AU150" s="153" t="s">
        <v>85</v>
      </c>
      <c r="AV150" s="12" t="s">
        <v>85</v>
      </c>
      <c r="AW150" s="12" t="s">
        <v>32</v>
      </c>
      <c r="AX150" s="12" t="s">
        <v>83</v>
      </c>
      <c r="AY150" s="153" t="s">
        <v>128</v>
      </c>
    </row>
    <row r="151" spans="2:65" s="1" customFormat="1" ht="16.5" customHeight="1">
      <c r="B151" s="136"/>
      <c r="C151" s="166" t="s">
        <v>180</v>
      </c>
      <c r="D151" s="166" t="s">
        <v>218</v>
      </c>
      <c r="E151" s="167" t="s">
        <v>566</v>
      </c>
      <c r="F151" s="168" t="s">
        <v>567</v>
      </c>
      <c r="G151" s="169" t="s">
        <v>190</v>
      </c>
      <c r="H151" s="170">
        <v>10.4</v>
      </c>
      <c r="I151" s="171"/>
      <c r="J151" s="172">
        <f>ROUND(I151*H151,2)</f>
        <v>0</v>
      </c>
      <c r="K151" s="173"/>
      <c r="L151" s="174"/>
      <c r="M151" s="175" t="s">
        <v>1</v>
      </c>
      <c r="N151" s="176" t="s">
        <v>41</v>
      </c>
      <c r="P151" s="147">
        <f>O151*H151</f>
        <v>0</v>
      </c>
      <c r="Q151" s="147">
        <v>1</v>
      </c>
      <c r="R151" s="147">
        <f>Q151*H151</f>
        <v>10.4</v>
      </c>
      <c r="S151" s="147">
        <v>0</v>
      </c>
      <c r="T151" s="148">
        <f>S151*H151</f>
        <v>0</v>
      </c>
      <c r="AR151" s="149" t="s">
        <v>164</v>
      </c>
      <c r="AT151" s="149" t="s">
        <v>218</v>
      </c>
      <c r="AU151" s="149" t="s">
        <v>85</v>
      </c>
      <c r="AY151" s="15" t="s">
        <v>128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5" t="s">
        <v>83</v>
      </c>
      <c r="BK151" s="150">
        <f>ROUND(I151*H151,2)</f>
        <v>0</v>
      </c>
      <c r="BL151" s="15" t="s">
        <v>135</v>
      </c>
      <c r="BM151" s="149" t="s">
        <v>568</v>
      </c>
    </row>
    <row r="152" spans="2:65" s="12" customFormat="1">
      <c r="B152" s="151"/>
      <c r="D152" s="152" t="s">
        <v>162</v>
      </c>
      <c r="F152" s="154" t="s">
        <v>569</v>
      </c>
      <c r="H152" s="155">
        <v>10.4</v>
      </c>
      <c r="I152" s="156"/>
      <c r="L152" s="151"/>
      <c r="M152" s="157"/>
      <c r="T152" s="158"/>
      <c r="AT152" s="153" t="s">
        <v>162</v>
      </c>
      <c r="AU152" s="153" t="s">
        <v>85</v>
      </c>
      <c r="AV152" s="12" t="s">
        <v>85</v>
      </c>
      <c r="AW152" s="12" t="s">
        <v>3</v>
      </c>
      <c r="AX152" s="12" t="s">
        <v>83</v>
      </c>
      <c r="AY152" s="153" t="s">
        <v>128</v>
      </c>
    </row>
    <row r="153" spans="2:65" s="11" customFormat="1" ht="22.9" customHeight="1">
      <c r="B153" s="125"/>
      <c r="D153" s="126" t="s">
        <v>75</v>
      </c>
      <c r="E153" s="134" t="s">
        <v>164</v>
      </c>
      <c r="F153" s="134" t="s">
        <v>570</v>
      </c>
      <c r="I153" s="128"/>
      <c r="J153" s="135">
        <f>BK153</f>
        <v>0</v>
      </c>
      <c r="L153" s="125"/>
      <c r="M153" s="129"/>
      <c r="P153" s="130">
        <f>SUM(P154:P155)</f>
        <v>0</v>
      </c>
      <c r="R153" s="130">
        <f>SUM(R154:R155)</f>
        <v>1.6899999999999999E-3</v>
      </c>
      <c r="T153" s="131">
        <f>SUM(T154:T155)</f>
        <v>0</v>
      </c>
      <c r="AR153" s="126" t="s">
        <v>83</v>
      </c>
      <c r="AT153" s="132" t="s">
        <v>75</v>
      </c>
      <c r="AU153" s="132" t="s">
        <v>83</v>
      </c>
      <c r="AY153" s="126" t="s">
        <v>128</v>
      </c>
      <c r="BK153" s="133">
        <f>SUM(BK154:BK155)</f>
        <v>0</v>
      </c>
    </row>
    <row r="154" spans="2:65" s="1" customFormat="1" ht="24.2" customHeight="1">
      <c r="B154" s="136"/>
      <c r="C154" s="137" t="s">
        <v>129</v>
      </c>
      <c r="D154" s="137" t="s">
        <v>131</v>
      </c>
      <c r="E154" s="138" t="s">
        <v>571</v>
      </c>
      <c r="F154" s="139" t="s">
        <v>572</v>
      </c>
      <c r="G154" s="140" t="s">
        <v>160</v>
      </c>
      <c r="H154" s="141">
        <v>13</v>
      </c>
      <c r="I154" s="142"/>
      <c r="J154" s="143">
        <f>ROUND(I154*H154,2)</f>
        <v>0</v>
      </c>
      <c r="K154" s="144"/>
      <c r="L154" s="30"/>
      <c r="M154" s="145" t="s">
        <v>1</v>
      </c>
      <c r="N154" s="146" t="s">
        <v>41</v>
      </c>
      <c r="P154" s="147">
        <f>O154*H154</f>
        <v>0</v>
      </c>
      <c r="Q154" s="147">
        <v>1.2999999999999999E-4</v>
      </c>
      <c r="R154" s="147">
        <f>Q154*H154</f>
        <v>1.6899999999999999E-3</v>
      </c>
      <c r="S154" s="147">
        <v>0</v>
      </c>
      <c r="T154" s="148">
        <f>S154*H154</f>
        <v>0</v>
      </c>
      <c r="AR154" s="149" t="s">
        <v>135</v>
      </c>
      <c r="AT154" s="149" t="s">
        <v>131</v>
      </c>
      <c r="AU154" s="149" t="s">
        <v>85</v>
      </c>
      <c r="AY154" s="15" t="s">
        <v>128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5" t="s">
        <v>83</v>
      </c>
      <c r="BK154" s="150">
        <f>ROUND(I154*H154,2)</f>
        <v>0</v>
      </c>
      <c r="BL154" s="15" t="s">
        <v>135</v>
      </c>
      <c r="BM154" s="149" t="s">
        <v>573</v>
      </c>
    </row>
    <row r="155" spans="2:65" s="12" customFormat="1">
      <c r="B155" s="151"/>
      <c r="D155" s="152" t="s">
        <v>162</v>
      </c>
      <c r="E155" s="153" t="s">
        <v>1</v>
      </c>
      <c r="F155" s="154" t="s">
        <v>574</v>
      </c>
      <c r="H155" s="155">
        <v>13</v>
      </c>
      <c r="I155" s="156"/>
      <c r="L155" s="151"/>
      <c r="M155" s="157"/>
      <c r="T155" s="158"/>
      <c r="AT155" s="153" t="s">
        <v>162</v>
      </c>
      <c r="AU155" s="153" t="s">
        <v>85</v>
      </c>
      <c r="AV155" s="12" t="s">
        <v>85</v>
      </c>
      <c r="AW155" s="12" t="s">
        <v>32</v>
      </c>
      <c r="AX155" s="12" t="s">
        <v>83</v>
      </c>
      <c r="AY155" s="153" t="s">
        <v>128</v>
      </c>
    </row>
    <row r="156" spans="2:65" s="11" customFormat="1" ht="22.9" customHeight="1">
      <c r="B156" s="125"/>
      <c r="D156" s="126" t="s">
        <v>75</v>
      </c>
      <c r="E156" s="134" t="s">
        <v>502</v>
      </c>
      <c r="F156" s="134" t="s">
        <v>503</v>
      </c>
      <c r="I156" s="128"/>
      <c r="J156" s="135">
        <f>BK156</f>
        <v>0</v>
      </c>
      <c r="L156" s="125"/>
      <c r="M156" s="129"/>
      <c r="P156" s="130">
        <f>P157</f>
        <v>0</v>
      </c>
      <c r="R156" s="130">
        <f>R157</f>
        <v>0</v>
      </c>
      <c r="T156" s="131">
        <f>T157</f>
        <v>0</v>
      </c>
      <c r="AR156" s="126" t="s">
        <v>83</v>
      </c>
      <c r="AT156" s="132" t="s">
        <v>75</v>
      </c>
      <c r="AU156" s="132" t="s">
        <v>83</v>
      </c>
      <c r="AY156" s="126" t="s">
        <v>128</v>
      </c>
      <c r="BK156" s="133">
        <f>BK157</f>
        <v>0</v>
      </c>
    </row>
    <row r="157" spans="2:65" s="1" customFormat="1" ht="24.2" customHeight="1">
      <c r="B157" s="136"/>
      <c r="C157" s="137" t="s">
        <v>8</v>
      </c>
      <c r="D157" s="137" t="s">
        <v>131</v>
      </c>
      <c r="E157" s="138" t="s">
        <v>505</v>
      </c>
      <c r="F157" s="139" t="s">
        <v>506</v>
      </c>
      <c r="G157" s="140" t="s">
        <v>190</v>
      </c>
      <c r="H157" s="141">
        <v>10.46</v>
      </c>
      <c r="I157" s="142"/>
      <c r="J157" s="143">
        <f>ROUND(I157*H157,2)</f>
        <v>0</v>
      </c>
      <c r="K157" s="144"/>
      <c r="L157" s="30"/>
      <c r="M157" s="145" t="s">
        <v>1</v>
      </c>
      <c r="N157" s="146" t="s">
        <v>41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135</v>
      </c>
      <c r="AT157" s="149" t="s">
        <v>131</v>
      </c>
      <c r="AU157" s="149" t="s">
        <v>85</v>
      </c>
      <c r="AY157" s="15" t="s">
        <v>128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5" t="s">
        <v>83</v>
      </c>
      <c r="BK157" s="150">
        <f>ROUND(I157*H157,2)</f>
        <v>0</v>
      </c>
      <c r="BL157" s="15" t="s">
        <v>135</v>
      </c>
      <c r="BM157" s="149" t="s">
        <v>575</v>
      </c>
    </row>
    <row r="158" spans="2:65" s="11" customFormat="1" ht="25.9" customHeight="1">
      <c r="B158" s="125"/>
      <c r="D158" s="126" t="s">
        <v>75</v>
      </c>
      <c r="E158" s="127" t="s">
        <v>576</v>
      </c>
      <c r="F158" s="127" t="s">
        <v>577</v>
      </c>
      <c r="I158" s="128"/>
      <c r="J158" s="115">
        <f>BK158</f>
        <v>0</v>
      </c>
      <c r="L158" s="125"/>
      <c r="M158" s="129"/>
      <c r="P158" s="130">
        <f>P159+P167+P169</f>
        <v>0</v>
      </c>
      <c r="R158" s="130">
        <f>R159+R167+R169</f>
        <v>0.13200000000000001</v>
      </c>
      <c r="T158" s="131">
        <f>T159+T167+T169</f>
        <v>0</v>
      </c>
      <c r="AR158" s="126" t="s">
        <v>85</v>
      </c>
      <c r="AT158" s="132" t="s">
        <v>75</v>
      </c>
      <c r="AU158" s="132" t="s">
        <v>76</v>
      </c>
      <c r="AY158" s="126" t="s">
        <v>128</v>
      </c>
      <c r="BK158" s="133">
        <f>BK159+BK167+BK169</f>
        <v>0</v>
      </c>
    </row>
    <row r="159" spans="2:65" s="11" customFormat="1" ht="22.9" customHeight="1">
      <c r="B159" s="125"/>
      <c r="D159" s="126" t="s">
        <v>75</v>
      </c>
      <c r="E159" s="134" t="s">
        <v>578</v>
      </c>
      <c r="F159" s="134" t="s">
        <v>579</v>
      </c>
      <c r="I159" s="128"/>
      <c r="J159" s="135">
        <f>BK159</f>
        <v>0</v>
      </c>
      <c r="L159" s="125"/>
      <c r="M159" s="129"/>
      <c r="P159" s="130">
        <f>SUM(P160:P166)</f>
        <v>0</v>
      </c>
      <c r="R159" s="130">
        <f>SUM(R160:R166)</f>
        <v>0</v>
      </c>
      <c r="T159" s="131">
        <f>SUM(T160:T166)</f>
        <v>0</v>
      </c>
      <c r="AR159" s="126" t="s">
        <v>85</v>
      </c>
      <c r="AT159" s="132" t="s">
        <v>75</v>
      </c>
      <c r="AU159" s="132" t="s">
        <v>83</v>
      </c>
      <c r="AY159" s="126" t="s">
        <v>128</v>
      </c>
      <c r="BK159" s="133">
        <f>SUM(BK160:BK166)</f>
        <v>0</v>
      </c>
    </row>
    <row r="160" spans="2:65" s="1" customFormat="1" ht="24.2" customHeight="1">
      <c r="B160" s="136"/>
      <c r="C160" s="137" t="s">
        <v>193</v>
      </c>
      <c r="D160" s="137" t="s">
        <v>131</v>
      </c>
      <c r="E160" s="138" t="s">
        <v>580</v>
      </c>
      <c r="F160" s="139" t="s">
        <v>581</v>
      </c>
      <c r="G160" s="140" t="s">
        <v>147</v>
      </c>
      <c r="H160" s="141">
        <v>9.4250000000000007</v>
      </c>
      <c r="I160" s="142"/>
      <c r="J160" s="143">
        <f>ROUND(I160*H160,2)</f>
        <v>0</v>
      </c>
      <c r="K160" s="144"/>
      <c r="L160" s="30"/>
      <c r="M160" s="145" t="s">
        <v>1</v>
      </c>
      <c r="N160" s="146" t="s">
        <v>41</v>
      </c>
      <c r="P160" s="147">
        <f>O160*H160</f>
        <v>0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AR160" s="149" t="s">
        <v>207</v>
      </c>
      <c r="AT160" s="149" t="s">
        <v>131</v>
      </c>
      <c r="AU160" s="149" t="s">
        <v>85</v>
      </c>
      <c r="AY160" s="15" t="s">
        <v>128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5" t="s">
        <v>83</v>
      </c>
      <c r="BK160" s="150">
        <f>ROUND(I160*H160,2)</f>
        <v>0</v>
      </c>
      <c r="BL160" s="15" t="s">
        <v>207</v>
      </c>
      <c r="BM160" s="149" t="s">
        <v>582</v>
      </c>
    </row>
    <row r="161" spans="2:65" s="12" customFormat="1">
      <c r="B161" s="151"/>
      <c r="D161" s="152" t="s">
        <v>162</v>
      </c>
      <c r="E161" s="153" t="s">
        <v>1</v>
      </c>
      <c r="F161" s="154" t="s">
        <v>583</v>
      </c>
      <c r="H161" s="155">
        <v>9.4250000000000007</v>
      </c>
      <c r="I161" s="156"/>
      <c r="L161" s="151"/>
      <c r="M161" s="157"/>
      <c r="T161" s="158"/>
      <c r="AT161" s="153" t="s">
        <v>162</v>
      </c>
      <c r="AU161" s="153" t="s">
        <v>85</v>
      </c>
      <c r="AV161" s="12" t="s">
        <v>85</v>
      </c>
      <c r="AW161" s="12" t="s">
        <v>32</v>
      </c>
      <c r="AX161" s="12" t="s">
        <v>83</v>
      </c>
      <c r="AY161" s="153" t="s">
        <v>128</v>
      </c>
    </row>
    <row r="162" spans="2:65" s="1" customFormat="1" ht="24.2" customHeight="1">
      <c r="B162" s="136"/>
      <c r="C162" s="166" t="s">
        <v>197</v>
      </c>
      <c r="D162" s="166" t="s">
        <v>218</v>
      </c>
      <c r="E162" s="167" t="s">
        <v>584</v>
      </c>
      <c r="F162" s="168" t="s">
        <v>585</v>
      </c>
      <c r="G162" s="169" t="s">
        <v>221</v>
      </c>
      <c r="H162" s="170">
        <v>3.2050000000000001</v>
      </c>
      <c r="I162" s="171"/>
      <c r="J162" s="172">
        <f>ROUND(I162*H162,2)</f>
        <v>0</v>
      </c>
      <c r="K162" s="173"/>
      <c r="L162" s="174"/>
      <c r="M162" s="175" t="s">
        <v>1</v>
      </c>
      <c r="N162" s="176" t="s">
        <v>41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280</v>
      </c>
      <c r="AT162" s="149" t="s">
        <v>218</v>
      </c>
      <c r="AU162" s="149" t="s">
        <v>85</v>
      </c>
      <c r="AY162" s="15" t="s">
        <v>128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5" t="s">
        <v>83</v>
      </c>
      <c r="BK162" s="150">
        <f>ROUND(I162*H162,2)</f>
        <v>0</v>
      </c>
      <c r="BL162" s="15" t="s">
        <v>207</v>
      </c>
      <c r="BM162" s="149" t="s">
        <v>586</v>
      </c>
    </row>
    <row r="163" spans="2:65" s="1" customFormat="1" ht="19.5">
      <c r="B163" s="30"/>
      <c r="D163" s="152" t="s">
        <v>587</v>
      </c>
      <c r="F163" s="191" t="s">
        <v>588</v>
      </c>
      <c r="I163" s="192"/>
      <c r="L163" s="30"/>
      <c r="M163" s="178"/>
      <c r="T163" s="54"/>
      <c r="AT163" s="15" t="s">
        <v>587</v>
      </c>
      <c r="AU163" s="15" t="s">
        <v>85</v>
      </c>
    </row>
    <row r="164" spans="2:65" s="12" customFormat="1">
      <c r="B164" s="151"/>
      <c r="D164" s="152" t="s">
        <v>162</v>
      </c>
      <c r="F164" s="154" t="s">
        <v>589</v>
      </c>
      <c r="H164" s="155">
        <v>3.2050000000000001</v>
      </c>
      <c r="I164" s="156"/>
      <c r="L164" s="151"/>
      <c r="M164" s="157"/>
      <c r="T164" s="158"/>
      <c r="AT164" s="153" t="s">
        <v>162</v>
      </c>
      <c r="AU164" s="153" t="s">
        <v>85</v>
      </c>
      <c r="AV164" s="12" t="s">
        <v>85</v>
      </c>
      <c r="AW164" s="12" t="s">
        <v>3</v>
      </c>
      <c r="AX164" s="12" t="s">
        <v>83</v>
      </c>
      <c r="AY164" s="153" t="s">
        <v>128</v>
      </c>
    </row>
    <row r="165" spans="2:65" s="1" customFormat="1" ht="24.2" customHeight="1">
      <c r="B165" s="136"/>
      <c r="C165" s="137" t="s">
        <v>202</v>
      </c>
      <c r="D165" s="137" t="s">
        <v>131</v>
      </c>
      <c r="E165" s="138" t="s">
        <v>590</v>
      </c>
      <c r="F165" s="139" t="s">
        <v>591</v>
      </c>
      <c r="G165" s="140" t="s">
        <v>513</v>
      </c>
      <c r="H165" s="177"/>
      <c r="I165" s="142"/>
      <c r="J165" s="143">
        <f>ROUND(I165*H165,2)</f>
        <v>0</v>
      </c>
      <c r="K165" s="144"/>
      <c r="L165" s="30"/>
      <c r="M165" s="145" t="s">
        <v>1</v>
      </c>
      <c r="N165" s="146" t="s">
        <v>41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207</v>
      </c>
      <c r="AT165" s="149" t="s">
        <v>131</v>
      </c>
      <c r="AU165" s="149" t="s">
        <v>85</v>
      </c>
      <c r="AY165" s="15" t="s">
        <v>128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5" t="s">
        <v>83</v>
      </c>
      <c r="BK165" s="150">
        <f>ROUND(I165*H165,2)</f>
        <v>0</v>
      </c>
      <c r="BL165" s="15" t="s">
        <v>207</v>
      </c>
      <c r="BM165" s="149" t="s">
        <v>592</v>
      </c>
    </row>
    <row r="166" spans="2:65" s="1" customFormat="1" ht="37.9" customHeight="1">
      <c r="B166" s="136"/>
      <c r="C166" s="137" t="s">
        <v>207</v>
      </c>
      <c r="D166" s="137" t="s">
        <v>131</v>
      </c>
      <c r="E166" s="138" t="s">
        <v>593</v>
      </c>
      <c r="F166" s="139" t="s">
        <v>594</v>
      </c>
      <c r="G166" s="140" t="s">
        <v>513</v>
      </c>
      <c r="H166" s="177"/>
      <c r="I166" s="142"/>
      <c r="J166" s="143">
        <f>ROUND(I166*H166,2)</f>
        <v>0</v>
      </c>
      <c r="K166" s="144"/>
      <c r="L166" s="30"/>
      <c r="M166" s="145" t="s">
        <v>1</v>
      </c>
      <c r="N166" s="146" t="s">
        <v>41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207</v>
      </c>
      <c r="AT166" s="149" t="s">
        <v>131</v>
      </c>
      <c r="AU166" s="149" t="s">
        <v>85</v>
      </c>
      <c r="AY166" s="15" t="s">
        <v>128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5" t="s">
        <v>83</v>
      </c>
      <c r="BK166" s="150">
        <f>ROUND(I166*H166,2)</f>
        <v>0</v>
      </c>
      <c r="BL166" s="15" t="s">
        <v>207</v>
      </c>
      <c r="BM166" s="149" t="s">
        <v>595</v>
      </c>
    </row>
    <row r="167" spans="2:65" s="11" customFormat="1" ht="22.9" customHeight="1">
      <c r="B167" s="125"/>
      <c r="D167" s="126" t="s">
        <v>75</v>
      </c>
      <c r="E167" s="134" t="s">
        <v>596</v>
      </c>
      <c r="F167" s="134" t="s">
        <v>597</v>
      </c>
      <c r="I167" s="128"/>
      <c r="J167" s="135">
        <f>BK167</f>
        <v>0</v>
      </c>
      <c r="L167" s="125"/>
      <c r="M167" s="129"/>
      <c r="P167" s="130">
        <f>P168</f>
        <v>0</v>
      </c>
      <c r="R167" s="130">
        <f>R168</f>
        <v>0</v>
      </c>
      <c r="T167" s="131">
        <f>T168</f>
        <v>0</v>
      </c>
      <c r="AR167" s="126" t="s">
        <v>85</v>
      </c>
      <c r="AT167" s="132" t="s">
        <v>75</v>
      </c>
      <c r="AU167" s="132" t="s">
        <v>83</v>
      </c>
      <c r="AY167" s="126" t="s">
        <v>128</v>
      </c>
      <c r="BK167" s="133">
        <f>BK168</f>
        <v>0</v>
      </c>
    </row>
    <row r="168" spans="2:65" s="1" customFormat="1" ht="21.75" customHeight="1">
      <c r="B168" s="136"/>
      <c r="C168" s="137" t="s">
        <v>214</v>
      </c>
      <c r="D168" s="137" t="s">
        <v>131</v>
      </c>
      <c r="E168" s="138" t="s">
        <v>598</v>
      </c>
      <c r="F168" s="139" t="s">
        <v>599</v>
      </c>
      <c r="G168" s="140" t="s">
        <v>147</v>
      </c>
      <c r="H168" s="141">
        <v>9.4250000000000007</v>
      </c>
      <c r="I168" s="142"/>
      <c r="J168" s="143">
        <f>ROUND(I168*H168,2)</f>
        <v>0</v>
      </c>
      <c r="K168" s="144"/>
      <c r="L168" s="30"/>
      <c r="M168" s="145" t="s">
        <v>1</v>
      </c>
      <c r="N168" s="146" t="s">
        <v>41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207</v>
      </c>
      <c r="AT168" s="149" t="s">
        <v>131</v>
      </c>
      <c r="AU168" s="149" t="s">
        <v>85</v>
      </c>
      <c r="AY168" s="15" t="s">
        <v>128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5" t="s">
        <v>83</v>
      </c>
      <c r="BK168" s="150">
        <f>ROUND(I168*H168,2)</f>
        <v>0</v>
      </c>
      <c r="BL168" s="15" t="s">
        <v>207</v>
      </c>
      <c r="BM168" s="149" t="s">
        <v>600</v>
      </c>
    </row>
    <row r="169" spans="2:65" s="11" customFormat="1" ht="22.9" customHeight="1">
      <c r="B169" s="125"/>
      <c r="D169" s="126" t="s">
        <v>75</v>
      </c>
      <c r="E169" s="134" t="s">
        <v>601</v>
      </c>
      <c r="F169" s="134" t="s">
        <v>602</v>
      </c>
      <c r="I169" s="128"/>
      <c r="J169" s="135">
        <f>BK169</f>
        <v>0</v>
      </c>
      <c r="L169" s="125"/>
      <c r="M169" s="129"/>
      <c r="P169" s="130">
        <f>SUM(P170:P172)</f>
        <v>0</v>
      </c>
      <c r="R169" s="130">
        <f>SUM(R170:R172)</f>
        <v>0.13200000000000001</v>
      </c>
      <c r="T169" s="131">
        <f>SUM(T170:T172)</f>
        <v>0</v>
      </c>
      <c r="AR169" s="126" t="s">
        <v>85</v>
      </c>
      <c r="AT169" s="132" t="s">
        <v>75</v>
      </c>
      <c r="AU169" s="132" t="s">
        <v>83</v>
      </c>
      <c r="AY169" s="126" t="s">
        <v>128</v>
      </c>
      <c r="BK169" s="133">
        <f>SUM(BK170:BK172)</f>
        <v>0</v>
      </c>
    </row>
    <row r="170" spans="2:65" s="1" customFormat="1" ht="24.2" customHeight="1">
      <c r="B170" s="136"/>
      <c r="C170" s="137" t="s">
        <v>212</v>
      </c>
      <c r="D170" s="137" t="s">
        <v>131</v>
      </c>
      <c r="E170" s="138" t="s">
        <v>603</v>
      </c>
      <c r="F170" s="139" t="s">
        <v>604</v>
      </c>
      <c r="G170" s="140" t="s">
        <v>147</v>
      </c>
      <c r="H170" s="141">
        <v>9.4250000000000007</v>
      </c>
      <c r="I170" s="142"/>
      <c r="J170" s="143">
        <f>ROUND(I170*H170,2)</f>
        <v>0</v>
      </c>
      <c r="K170" s="144"/>
      <c r="L170" s="30"/>
      <c r="M170" s="145" t="s">
        <v>1</v>
      </c>
      <c r="N170" s="146" t="s">
        <v>41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207</v>
      </c>
      <c r="AT170" s="149" t="s">
        <v>131</v>
      </c>
      <c r="AU170" s="149" t="s">
        <v>85</v>
      </c>
      <c r="AY170" s="15" t="s">
        <v>128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5" t="s">
        <v>83</v>
      </c>
      <c r="BK170" s="150">
        <f>ROUND(I170*H170,2)</f>
        <v>0</v>
      </c>
      <c r="BL170" s="15" t="s">
        <v>207</v>
      </c>
      <c r="BM170" s="149" t="s">
        <v>605</v>
      </c>
    </row>
    <row r="171" spans="2:65" s="1" customFormat="1" ht="16.5" customHeight="1">
      <c r="B171" s="136"/>
      <c r="C171" s="166" t="s">
        <v>224</v>
      </c>
      <c r="D171" s="166" t="s">
        <v>218</v>
      </c>
      <c r="E171" s="167" t="s">
        <v>606</v>
      </c>
      <c r="F171" s="168" t="s">
        <v>607</v>
      </c>
      <c r="G171" s="169" t="s">
        <v>190</v>
      </c>
      <c r="H171" s="170">
        <v>0.13200000000000001</v>
      </c>
      <c r="I171" s="171"/>
      <c r="J171" s="172">
        <f>ROUND(I171*H171,2)</f>
        <v>0</v>
      </c>
      <c r="K171" s="173"/>
      <c r="L171" s="174"/>
      <c r="M171" s="175" t="s">
        <v>1</v>
      </c>
      <c r="N171" s="176" t="s">
        <v>41</v>
      </c>
      <c r="P171" s="147">
        <f>O171*H171</f>
        <v>0</v>
      </c>
      <c r="Q171" s="147">
        <v>1</v>
      </c>
      <c r="R171" s="147">
        <f>Q171*H171</f>
        <v>0.13200000000000001</v>
      </c>
      <c r="S171" s="147">
        <v>0</v>
      </c>
      <c r="T171" s="148">
        <f>S171*H171</f>
        <v>0</v>
      </c>
      <c r="AR171" s="149" t="s">
        <v>280</v>
      </c>
      <c r="AT171" s="149" t="s">
        <v>218</v>
      </c>
      <c r="AU171" s="149" t="s">
        <v>85</v>
      </c>
      <c r="AY171" s="15" t="s">
        <v>128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5" t="s">
        <v>83</v>
      </c>
      <c r="BK171" s="150">
        <f>ROUND(I171*H171,2)</f>
        <v>0</v>
      </c>
      <c r="BL171" s="15" t="s">
        <v>207</v>
      </c>
      <c r="BM171" s="149" t="s">
        <v>608</v>
      </c>
    </row>
    <row r="172" spans="2:65" s="12" customFormat="1">
      <c r="B172" s="151"/>
      <c r="D172" s="152" t="s">
        <v>162</v>
      </c>
      <c r="F172" s="154" t="s">
        <v>609</v>
      </c>
      <c r="H172" s="155">
        <v>0.13200000000000001</v>
      </c>
      <c r="I172" s="156"/>
      <c r="L172" s="151"/>
      <c r="M172" s="157"/>
      <c r="T172" s="158"/>
      <c r="AT172" s="153" t="s">
        <v>162</v>
      </c>
      <c r="AU172" s="153" t="s">
        <v>85</v>
      </c>
      <c r="AV172" s="12" t="s">
        <v>85</v>
      </c>
      <c r="AW172" s="12" t="s">
        <v>3</v>
      </c>
      <c r="AX172" s="12" t="s">
        <v>83</v>
      </c>
      <c r="AY172" s="153" t="s">
        <v>128</v>
      </c>
    </row>
    <row r="173" spans="2:65" s="11" customFormat="1" ht="25.9" customHeight="1">
      <c r="B173" s="125"/>
      <c r="D173" s="126" t="s">
        <v>75</v>
      </c>
      <c r="E173" s="127" t="s">
        <v>218</v>
      </c>
      <c r="F173" s="127" t="s">
        <v>610</v>
      </c>
      <c r="I173" s="128"/>
      <c r="J173" s="115">
        <f>BK173</f>
        <v>0</v>
      </c>
      <c r="L173" s="125"/>
      <c r="M173" s="129"/>
      <c r="P173" s="130">
        <f>P174+P185</f>
        <v>0</v>
      </c>
      <c r="R173" s="130">
        <f>R174+R185</f>
        <v>0</v>
      </c>
      <c r="T173" s="131">
        <f>T174+T185</f>
        <v>0</v>
      </c>
      <c r="AR173" s="126" t="s">
        <v>140</v>
      </c>
      <c r="AT173" s="132" t="s">
        <v>75</v>
      </c>
      <c r="AU173" s="132" t="s">
        <v>76</v>
      </c>
      <c r="AY173" s="126" t="s">
        <v>128</v>
      </c>
      <c r="BK173" s="133">
        <f>BK174+BK185</f>
        <v>0</v>
      </c>
    </row>
    <row r="174" spans="2:65" s="11" customFormat="1" ht="22.9" customHeight="1">
      <c r="B174" s="125"/>
      <c r="D174" s="126" t="s">
        <v>75</v>
      </c>
      <c r="E174" s="134" t="s">
        <v>611</v>
      </c>
      <c r="F174" s="134" t="s">
        <v>612</v>
      </c>
      <c r="I174" s="128"/>
      <c r="J174" s="135">
        <f>BK174</f>
        <v>0</v>
      </c>
      <c r="L174" s="125"/>
      <c r="M174" s="129"/>
      <c r="P174" s="130">
        <f>SUM(P175:P184)</f>
        <v>0</v>
      </c>
      <c r="R174" s="130">
        <f>SUM(R175:R184)</f>
        <v>0</v>
      </c>
      <c r="T174" s="131">
        <f>SUM(T175:T184)</f>
        <v>0</v>
      </c>
      <c r="AR174" s="126" t="s">
        <v>140</v>
      </c>
      <c r="AT174" s="132" t="s">
        <v>75</v>
      </c>
      <c r="AU174" s="132" t="s">
        <v>83</v>
      </c>
      <c r="AY174" s="126" t="s">
        <v>128</v>
      </c>
      <c r="BK174" s="133">
        <f>SUM(BK175:BK184)</f>
        <v>0</v>
      </c>
    </row>
    <row r="175" spans="2:65" s="1" customFormat="1" ht="24.2" customHeight="1">
      <c r="B175" s="136"/>
      <c r="C175" s="137" t="s">
        <v>229</v>
      </c>
      <c r="D175" s="137" t="s">
        <v>131</v>
      </c>
      <c r="E175" s="138" t="s">
        <v>613</v>
      </c>
      <c r="F175" s="139" t="s">
        <v>614</v>
      </c>
      <c r="G175" s="140" t="s">
        <v>147</v>
      </c>
      <c r="H175" s="141">
        <v>9.4250000000000007</v>
      </c>
      <c r="I175" s="142"/>
      <c r="J175" s="143">
        <f>ROUND(I175*H175,2)</f>
        <v>0</v>
      </c>
      <c r="K175" s="144"/>
      <c r="L175" s="30"/>
      <c r="M175" s="145" t="s">
        <v>1</v>
      </c>
      <c r="N175" s="146" t="s">
        <v>41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427</v>
      </c>
      <c r="AT175" s="149" t="s">
        <v>131</v>
      </c>
      <c r="AU175" s="149" t="s">
        <v>85</v>
      </c>
      <c r="AY175" s="15" t="s">
        <v>128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5" t="s">
        <v>83</v>
      </c>
      <c r="BK175" s="150">
        <f>ROUND(I175*H175,2)</f>
        <v>0</v>
      </c>
      <c r="BL175" s="15" t="s">
        <v>427</v>
      </c>
      <c r="BM175" s="149" t="s">
        <v>615</v>
      </c>
    </row>
    <row r="176" spans="2:65" s="12" customFormat="1">
      <c r="B176" s="151"/>
      <c r="D176" s="152" t="s">
        <v>162</v>
      </c>
      <c r="E176" s="153" t="s">
        <v>1</v>
      </c>
      <c r="F176" s="154" t="s">
        <v>583</v>
      </c>
      <c r="H176" s="155">
        <v>9.4250000000000007</v>
      </c>
      <c r="I176" s="156"/>
      <c r="L176" s="151"/>
      <c r="M176" s="157"/>
      <c r="T176" s="158"/>
      <c r="AT176" s="153" t="s">
        <v>162</v>
      </c>
      <c r="AU176" s="153" t="s">
        <v>85</v>
      </c>
      <c r="AV176" s="12" t="s">
        <v>85</v>
      </c>
      <c r="AW176" s="12" t="s">
        <v>32</v>
      </c>
      <c r="AX176" s="12" t="s">
        <v>83</v>
      </c>
      <c r="AY176" s="153" t="s">
        <v>128</v>
      </c>
    </row>
    <row r="177" spans="2:65" s="1" customFormat="1" ht="44.25" customHeight="1">
      <c r="B177" s="136"/>
      <c r="C177" s="166" t="s">
        <v>7</v>
      </c>
      <c r="D177" s="166" t="s">
        <v>218</v>
      </c>
      <c r="E177" s="167" t="s">
        <v>616</v>
      </c>
      <c r="F177" s="168" t="s">
        <v>617</v>
      </c>
      <c r="G177" s="169" t="s">
        <v>160</v>
      </c>
      <c r="H177" s="170">
        <v>179.07499999999999</v>
      </c>
      <c r="I177" s="171"/>
      <c r="J177" s="172">
        <f>ROUND(I177*H177,2)</f>
        <v>0</v>
      </c>
      <c r="K177" s="173"/>
      <c r="L177" s="174"/>
      <c r="M177" s="175" t="s">
        <v>1</v>
      </c>
      <c r="N177" s="176" t="s">
        <v>41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49" t="s">
        <v>618</v>
      </c>
      <c r="AT177" s="149" t="s">
        <v>218</v>
      </c>
      <c r="AU177" s="149" t="s">
        <v>85</v>
      </c>
      <c r="AY177" s="15" t="s">
        <v>128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5" t="s">
        <v>83</v>
      </c>
      <c r="BK177" s="150">
        <f>ROUND(I177*H177,2)</f>
        <v>0</v>
      </c>
      <c r="BL177" s="15" t="s">
        <v>618</v>
      </c>
      <c r="BM177" s="149" t="s">
        <v>619</v>
      </c>
    </row>
    <row r="178" spans="2:65" s="1" customFormat="1" ht="19.5">
      <c r="B178" s="30"/>
      <c r="D178" s="152" t="s">
        <v>587</v>
      </c>
      <c r="F178" s="191" t="s">
        <v>620</v>
      </c>
      <c r="I178" s="192"/>
      <c r="L178" s="30"/>
      <c r="M178" s="178"/>
      <c r="T178" s="54"/>
      <c r="AT178" s="15" t="s">
        <v>587</v>
      </c>
      <c r="AU178" s="15" t="s">
        <v>85</v>
      </c>
    </row>
    <row r="179" spans="2:65" s="12" customFormat="1">
      <c r="B179" s="151"/>
      <c r="D179" s="152" t="s">
        <v>162</v>
      </c>
      <c r="F179" s="154" t="s">
        <v>621</v>
      </c>
      <c r="H179" s="155">
        <v>179.07499999999999</v>
      </c>
      <c r="I179" s="156"/>
      <c r="L179" s="151"/>
      <c r="M179" s="157"/>
      <c r="T179" s="158"/>
      <c r="AT179" s="153" t="s">
        <v>162</v>
      </c>
      <c r="AU179" s="153" t="s">
        <v>85</v>
      </c>
      <c r="AV179" s="12" t="s">
        <v>85</v>
      </c>
      <c r="AW179" s="12" t="s">
        <v>3</v>
      </c>
      <c r="AX179" s="12" t="s">
        <v>83</v>
      </c>
      <c r="AY179" s="153" t="s">
        <v>128</v>
      </c>
    </row>
    <row r="180" spans="2:65" s="1" customFormat="1" ht="24.2" customHeight="1">
      <c r="B180" s="136"/>
      <c r="C180" s="137" t="s">
        <v>235</v>
      </c>
      <c r="D180" s="137" t="s">
        <v>131</v>
      </c>
      <c r="E180" s="138" t="s">
        <v>613</v>
      </c>
      <c r="F180" s="139" t="s">
        <v>614</v>
      </c>
      <c r="G180" s="140" t="s">
        <v>147</v>
      </c>
      <c r="H180" s="141">
        <v>9.4250000000000007</v>
      </c>
      <c r="I180" s="142"/>
      <c r="J180" s="143">
        <f>ROUND(I180*H180,2)</f>
        <v>0</v>
      </c>
      <c r="K180" s="144"/>
      <c r="L180" s="30"/>
      <c r="M180" s="145" t="s">
        <v>1</v>
      </c>
      <c r="N180" s="146" t="s">
        <v>41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AR180" s="149" t="s">
        <v>427</v>
      </c>
      <c r="AT180" s="149" t="s">
        <v>131</v>
      </c>
      <c r="AU180" s="149" t="s">
        <v>85</v>
      </c>
      <c r="AY180" s="15" t="s">
        <v>128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5" t="s">
        <v>83</v>
      </c>
      <c r="BK180" s="150">
        <f>ROUND(I180*H180,2)</f>
        <v>0</v>
      </c>
      <c r="BL180" s="15" t="s">
        <v>427</v>
      </c>
      <c r="BM180" s="149" t="s">
        <v>622</v>
      </c>
    </row>
    <row r="181" spans="2:65" s="1" customFormat="1" ht="24.2" customHeight="1">
      <c r="B181" s="136"/>
      <c r="C181" s="166" t="s">
        <v>239</v>
      </c>
      <c r="D181" s="166" t="s">
        <v>218</v>
      </c>
      <c r="E181" s="167" t="s">
        <v>623</v>
      </c>
      <c r="F181" s="168" t="s">
        <v>624</v>
      </c>
      <c r="G181" s="169" t="s">
        <v>160</v>
      </c>
      <c r="H181" s="170">
        <v>122.52500000000001</v>
      </c>
      <c r="I181" s="171"/>
      <c r="J181" s="172">
        <f>ROUND(I181*H181,2)</f>
        <v>0</v>
      </c>
      <c r="K181" s="173"/>
      <c r="L181" s="174"/>
      <c r="M181" s="175" t="s">
        <v>1</v>
      </c>
      <c r="N181" s="176" t="s">
        <v>41</v>
      </c>
      <c r="P181" s="147">
        <f>O181*H181</f>
        <v>0</v>
      </c>
      <c r="Q181" s="147">
        <v>0</v>
      </c>
      <c r="R181" s="147">
        <f>Q181*H181</f>
        <v>0</v>
      </c>
      <c r="S181" s="147">
        <v>0</v>
      </c>
      <c r="T181" s="148">
        <f>S181*H181</f>
        <v>0</v>
      </c>
      <c r="AR181" s="149" t="s">
        <v>618</v>
      </c>
      <c r="AT181" s="149" t="s">
        <v>218</v>
      </c>
      <c r="AU181" s="149" t="s">
        <v>85</v>
      </c>
      <c r="AY181" s="15" t="s">
        <v>128</v>
      </c>
      <c r="BE181" s="150">
        <f>IF(N181="základní",J181,0)</f>
        <v>0</v>
      </c>
      <c r="BF181" s="150">
        <f>IF(N181="snížená",J181,0)</f>
        <v>0</v>
      </c>
      <c r="BG181" s="150">
        <f>IF(N181="zákl. přenesená",J181,0)</f>
        <v>0</v>
      </c>
      <c r="BH181" s="150">
        <f>IF(N181="sníž. přenesená",J181,0)</f>
        <v>0</v>
      </c>
      <c r="BI181" s="150">
        <f>IF(N181="nulová",J181,0)</f>
        <v>0</v>
      </c>
      <c r="BJ181" s="15" t="s">
        <v>83</v>
      </c>
      <c r="BK181" s="150">
        <f>ROUND(I181*H181,2)</f>
        <v>0</v>
      </c>
      <c r="BL181" s="15" t="s">
        <v>618</v>
      </c>
      <c r="BM181" s="149" t="s">
        <v>625</v>
      </c>
    </row>
    <row r="182" spans="2:65" s="1" customFormat="1" ht="29.25">
      <c r="B182" s="30"/>
      <c r="D182" s="152" t="s">
        <v>587</v>
      </c>
      <c r="F182" s="191" t="s">
        <v>626</v>
      </c>
      <c r="I182" s="192"/>
      <c r="L182" s="30"/>
      <c r="M182" s="178"/>
      <c r="T182" s="54"/>
      <c r="AT182" s="15" t="s">
        <v>587</v>
      </c>
      <c r="AU182" s="15" t="s">
        <v>85</v>
      </c>
    </row>
    <row r="183" spans="2:65" s="12" customFormat="1">
      <c r="B183" s="151"/>
      <c r="D183" s="152" t="s">
        <v>162</v>
      </c>
      <c r="F183" s="154" t="s">
        <v>627</v>
      </c>
      <c r="H183" s="155">
        <v>122.52500000000001</v>
      </c>
      <c r="I183" s="156"/>
      <c r="L183" s="151"/>
      <c r="M183" s="157"/>
      <c r="T183" s="158"/>
      <c r="AT183" s="153" t="s">
        <v>162</v>
      </c>
      <c r="AU183" s="153" t="s">
        <v>85</v>
      </c>
      <c r="AV183" s="12" t="s">
        <v>85</v>
      </c>
      <c r="AW183" s="12" t="s">
        <v>3</v>
      </c>
      <c r="AX183" s="12" t="s">
        <v>83</v>
      </c>
      <c r="AY183" s="153" t="s">
        <v>128</v>
      </c>
    </row>
    <row r="184" spans="2:65" s="1" customFormat="1" ht="16.5" customHeight="1">
      <c r="B184" s="136"/>
      <c r="C184" s="137" t="s">
        <v>243</v>
      </c>
      <c r="D184" s="137" t="s">
        <v>131</v>
      </c>
      <c r="E184" s="138" t="s">
        <v>628</v>
      </c>
      <c r="F184" s="139" t="s">
        <v>629</v>
      </c>
      <c r="G184" s="140" t="s">
        <v>134</v>
      </c>
      <c r="H184" s="141">
        <v>1</v>
      </c>
      <c r="I184" s="142"/>
      <c r="J184" s="143">
        <f>ROUND(I184*H184,2)</f>
        <v>0</v>
      </c>
      <c r="K184" s="144"/>
      <c r="L184" s="30"/>
      <c r="M184" s="145" t="s">
        <v>1</v>
      </c>
      <c r="N184" s="146" t="s">
        <v>41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AR184" s="149" t="s">
        <v>427</v>
      </c>
      <c r="AT184" s="149" t="s">
        <v>131</v>
      </c>
      <c r="AU184" s="149" t="s">
        <v>85</v>
      </c>
      <c r="AY184" s="15" t="s">
        <v>128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5" t="s">
        <v>83</v>
      </c>
      <c r="BK184" s="150">
        <f>ROUND(I184*H184,2)</f>
        <v>0</v>
      </c>
      <c r="BL184" s="15" t="s">
        <v>427</v>
      </c>
      <c r="BM184" s="149" t="s">
        <v>630</v>
      </c>
    </row>
    <row r="185" spans="2:65" s="11" customFormat="1" ht="22.9" customHeight="1">
      <c r="B185" s="125"/>
      <c r="D185" s="126" t="s">
        <v>75</v>
      </c>
      <c r="E185" s="134" t="s">
        <v>631</v>
      </c>
      <c r="F185" s="134" t="s">
        <v>632</v>
      </c>
      <c r="I185" s="128"/>
      <c r="J185" s="135">
        <f>BK185</f>
        <v>0</v>
      </c>
      <c r="L185" s="125"/>
      <c r="M185" s="129"/>
      <c r="P185" s="130">
        <f>P186</f>
        <v>0</v>
      </c>
      <c r="R185" s="130">
        <f>R186</f>
        <v>0</v>
      </c>
      <c r="T185" s="131">
        <f>T186</f>
        <v>0</v>
      </c>
      <c r="AR185" s="126" t="s">
        <v>140</v>
      </c>
      <c r="AT185" s="132" t="s">
        <v>75</v>
      </c>
      <c r="AU185" s="132" t="s">
        <v>83</v>
      </c>
      <c r="AY185" s="126" t="s">
        <v>128</v>
      </c>
      <c r="BK185" s="133">
        <f>BK186</f>
        <v>0</v>
      </c>
    </row>
    <row r="186" spans="2:65" s="1" customFormat="1" ht="21.75" customHeight="1">
      <c r="B186" s="136"/>
      <c r="C186" s="137" t="s">
        <v>247</v>
      </c>
      <c r="D186" s="137" t="s">
        <v>131</v>
      </c>
      <c r="E186" s="138" t="s">
        <v>633</v>
      </c>
      <c r="F186" s="139" t="s">
        <v>634</v>
      </c>
      <c r="G186" s="140" t="s">
        <v>134</v>
      </c>
      <c r="H186" s="141">
        <v>1</v>
      </c>
      <c r="I186" s="142"/>
      <c r="J186" s="143">
        <f>ROUND(I186*H186,2)</f>
        <v>0</v>
      </c>
      <c r="K186" s="144"/>
      <c r="L186" s="30"/>
      <c r="M186" s="145" t="s">
        <v>1</v>
      </c>
      <c r="N186" s="146" t="s">
        <v>41</v>
      </c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AR186" s="149" t="s">
        <v>427</v>
      </c>
      <c r="AT186" s="149" t="s">
        <v>131</v>
      </c>
      <c r="AU186" s="149" t="s">
        <v>85</v>
      </c>
      <c r="AY186" s="15" t="s">
        <v>128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5" t="s">
        <v>83</v>
      </c>
      <c r="BK186" s="150">
        <f>ROUND(I186*H186,2)</f>
        <v>0</v>
      </c>
      <c r="BL186" s="15" t="s">
        <v>427</v>
      </c>
      <c r="BM186" s="149" t="s">
        <v>635</v>
      </c>
    </row>
    <row r="187" spans="2:65" s="11" customFormat="1" ht="25.9" customHeight="1">
      <c r="B187" s="125"/>
      <c r="D187" s="126" t="s">
        <v>75</v>
      </c>
      <c r="E187" s="127" t="s">
        <v>508</v>
      </c>
      <c r="F187" s="127" t="s">
        <v>509</v>
      </c>
      <c r="I187" s="128"/>
      <c r="J187" s="115">
        <f>BK187</f>
        <v>0</v>
      </c>
      <c r="L187" s="125"/>
      <c r="M187" s="129"/>
      <c r="P187" s="130">
        <f>SUM(P188:P189)</f>
        <v>0</v>
      </c>
      <c r="R187" s="130">
        <f>SUM(R188:R189)</f>
        <v>0</v>
      </c>
      <c r="T187" s="131">
        <f>SUM(T188:T189)</f>
        <v>0</v>
      </c>
      <c r="AR187" s="126" t="s">
        <v>149</v>
      </c>
      <c r="AT187" s="132" t="s">
        <v>75</v>
      </c>
      <c r="AU187" s="132" t="s">
        <v>76</v>
      </c>
      <c r="AY187" s="126" t="s">
        <v>128</v>
      </c>
      <c r="BK187" s="133">
        <f>SUM(BK188:BK189)</f>
        <v>0</v>
      </c>
    </row>
    <row r="188" spans="2:65" s="1" customFormat="1" ht="16.5" customHeight="1">
      <c r="B188" s="136"/>
      <c r="C188" s="137" t="s">
        <v>251</v>
      </c>
      <c r="D188" s="137" t="s">
        <v>131</v>
      </c>
      <c r="E188" s="138" t="s">
        <v>517</v>
      </c>
      <c r="F188" s="139" t="s">
        <v>518</v>
      </c>
      <c r="G188" s="140" t="s">
        <v>513</v>
      </c>
      <c r="H188" s="177"/>
      <c r="I188" s="142"/>
      <c r="J188" s="143">
        <f>ROUND(I188*H188,2)</f>
        <v>0</v>
      </c>
      <c r="K188" s="144"/>
      <c r="L188" s="30"/>
      <c r="M188" s="145" t="s">
        <v>1</v>
      </c>
      <c r="N188" s="146" t="s">
        <v>41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514</v>
      </c>
      <c r="AT188" s="149" t="s">
        <v>131</v>
      </c>
      <c r="AU188" s="149" t="s">
        <v>83</v>
      </c>
      <c r="AY188" s="15" t="s">
        <v>128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5" t="s">
        <v>83</v>
      </c>
      <c r="BK188" s="150">
        <f>ROUND(I188*H188,2)</f>
        <v>0</v>
      </c>
      <c r="BL188" s="15" t="s">
        <v>514</v>
      </c>
      <c r="BM188" s="149" t="s">
        <v>636</v>
      </c>
    </row>
    <row r="189" spans="2:65" s="1" customFormat="1" ht="16.5" customHeight="1">
      <c r="B189" s="136"/>
      <c r="C189" s="137" t="s">
        <v>255</v>
      </c>
      <c r="D189" s="137" t="s">
        <v>131</v>
      </c>
      <c r="E189" s="138" t="s">
        <v>521</v>
      </c>
      <c r="F189" s="139" t="s">
        <v>522</v>
      </c>
      <c r="G189" s="140" t="s">
        <v>513</v>
      </c>
      <c r="H189" s="177"/>
      <c r="I189" s="142"/>
      <c r="J189" s="143">
        <f>ROUND(I189*H189,2)</f>
        <v>0</v>
      </c>
      <c r="K189" s="144"/>
      <c r="L189" s="30"/>
      <c r="M189" s="145" t="s">
        <v>1</v>
      </c>
      <c r="N189" s="146" t="s">
        <v>41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514</v>
      </c>
      <c r="AT189" s="149" t="s">
        <v>131</v>
      </c>
      <c r="AU189" s="149" t="s">
        <v>83</v>
      </c>
      <c r="AY189" s="15" t="s">
        <v>128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5" t="s">
        <v>83</v>
      </c>
      <c r="BK189" s="150">
        <f>ROUND(I189*H189,2)</f>
        <v>0</v>
      </c>
      <c r="BL189" s="15" t="s">
        <v>514</v>
      </c>
      <c r="BM189" s="149" t="s">
        <v>637</v>
      </c>
    </row>
    <row r="190" spans="2:65" s="1" customFormat="1" ht="49.9" customHeight="1">
      <c r="B190" s="30"/>
      <c r="E190" s="127" t="s">
        <v>528</v>
      </c>
      <c r="F190" s="127" t="s">
        <v>529</v>
      </c>
      <c r="J190" s="115">
        <f t="shared" ref="J190:J195" si="0">BK190</f>
        <v>0</v>
      </c>
      <c r="L190" s="30"/>
      <c r="M190" s="178"/>
      <c r="T190" s="54"/>
      <c r="AT190" s="15" t="s">
        <v>75</v>
      </c>
      <c r="AU190" s="15" t="s">
        <v>76</v>
      </c>
      <c r="AY190" s="15" t="s">
        <v>530</v>
      </c>
      <c r="BK190" s="150">
        <f>SUM(BK191:BK195)</f>
        <v>0</v>
      </c>
    </row>
    <row r="191" spans="2:65" s="1" customFormat="1" ht="16.350000000000001" customHeight="1">
      <c r="B191" s="30"/>
      <c r="C191" s="179" t="s">
        <v>1</v>
      </c>
      <c r="D191" s="179" t="s">
        <v>131</v>
      </c>
      <c r="E191" s="180" t="s">
        <v>1</v>
      </c>
      <c r="F191" s="181" t="s">
        <v>1</v>
      </c>
      <c r="G191" s="182" t="s">
        <v>1</v>
      </c>
      <c r="H191" s="183"/>
      <c r="I191" s="184"/>
      <c r="J191" s="185">
        <f t="shared" si="0"/>
        <v>0</v>
      </c>
      <c r="K191" s="186"/>
      <c r="L191" s="30"/>
      <c r="M191" s="187" t="s">
        <v>1</v>
      </c>
      <c r="N191" s="188" t="s">
        <v>41</v>
      </c>
      <c r="T191" s="54"/>
      <c r="AT191" s="15" t="s">
        <v>530</v>
      </c>
      <c r="AU191" s="15" t="s">
        <v>83</v>
      </c>
      <c r="AY191" s="15" t="s">
        <v>530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5" t="s">
        <v>83</v>
      </c>
      <c r="BK191" s="150">
        <f>I191*H191</f>
        <v>0</v>
      </c>
    </row>
    <row r="192" spans="2:65" s="1" customFormat="1" ht="16.350000000000001" customHeight="1">
      <c r="B192" s="30"/>
      <c r="C192" s="179" t="s">
        <v>1</v>
      </c>
      <c r="D192" s="179" t="s">
        <v>131</v>
      </c>
      <c r="E192" s="180" t="s">
        <v>1</v>
      </c>
      <c r="F192" s="181" t="s">
        <v>1</v>
      </c>
      <c r="G192" s="182" t="s">
        <v>1</v>
      </c>
      <c r="H192" s="183"/>
      <c r="I192" s="184"/>
      <c r="J192" s="185">
        <f t="shared" si="0"/>
        <v>0</v>
      </c>
      <c r="K192" s="186"/>
      <c r="L192" s="30"/>
      <c r="M192" s="187" t="s">
        <v>1</v>
      </c>
      <c r="N192" s="188" t="s">
        <v>41</v>
      </c>
      <c r="T192" s="54"/>
      <c r="AT192" s="15" t="s">
        <v>530</v>
      </c>
      <c r="AU192" s="15" t="s">
        <v>83</v>
      </c>
      <c r="AY192" s="15" t="s">
        <v>530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5" t="s">
        <v>83</v>
      </c>
      <c r="BK192" s="150">
        <f>I192*H192</f>
        <v>0</v>
      </c>
    </row>
    <row r="193" spans="2:63" s="1" customFormat="1" ht="16.350000000000001" customHeight="1">
      <c r="B193" s="30"/>
      <c r="C193" s="179" t="s">
        <v>1</v>
      </c>
      <c r="D193" s="179" t="s">
        <v>131</v>
      </c>
      <c r="E193" s="180" t="s">
        <v>1</v>
      </c>
      <c r="F193" s="181" t="s">
        <v>1</v>
      </c>
      <c r="G193" s="182" t="s">
        <v>1</v>
      </c>
      <c r="H193" s="183"/>
      <c r="I193" s="184"/>
      <c r="J193" s="185">
        <f t="shared" si="0"/>
        <v>0</v>
      </c>
      <c r="K193" s="186"/>
      <c r="L193" s="30"/>
      <c r="M193" s="187" t="s">
        <v>1</v>
      </c>
      <c r="N193" s="188" t="s">
        <v>41</v>
      </c>
      <c r="T193" s="54"/>
      <c r="AT193" s="15" t="s">
        <v>530</v>
      </c>
      <c r="AU193" s="15" t="s">
        <v>83</v>
      </c>
      <c r="AY193" s="15" t="s">
        <v>530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5" t="s">
        <v>83</v>
      </c>
      <c r="BK193" s="150">
        <f>I193*H193</f>
        <v>0</v>
      </c>
    </row>
    <row r="194" spans="2:63" s="1" customFormat="1" ht="16.350000000000001" customHeight="1">
      <c r="B194" s="30"/>
      <c r="C194" s="179" t="s">
        <v>1</v>
      </c>
      <c r="D194" s="179" t="s">
        <v>131</v>
      </c>
      <c r="E194" s="180" t="s">
        <v>1</v>
      </c>
      <c r="F194" s="181" t="s">
        <v>1</v>
      </c>
      <c r="G194" s="182" t="s">
        <v>1</v>
      </c>
      <c r="H194" s="183"/>
      <c r="I194" s="184"/>
      <c r="J194" s="185">
        <f t="shared" si="0"/>
        <v>0</v>
      </c>
      <c r="K194" s="186"/>
      <c r="L194" s="30"/>
      <c r="M194" s="187" t="s">
        <v>1</v>
      </c>
      <c r="N194" s="188" t="s">
        <v>41</v>
      </c>
      <c r="T194" s="54"/>
      <c r="AT194" s="15" t="s">
        <v>530</v>
      </c>
      <c r="AU194" s="15" t="s">
        <v>83</v>
      </c>
      <c r="AY194" s="15" t="s">
        <v>530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5" t="s">
        <v>83</v>
      </c>
      <c r="BK194" s="150">
        <f>I194*H194</f>
        <v>0</v>
      </c>
    </row>
    <row r="195" spans="2:63" s="1" customFormat="1" ht="16.350000000000001" customHeight="1">
      <c r="B195" s="30"/>
      <c r="C195" s="179" t="s">
        <v>1</v>
      </c>
      <c r="D195" s="179" t="s">
        <v>131</v>
      </c>
      <c r="E195" s="180" t="s">
        <v>1</v>
      </c>
      <c r="F195" s="181" t="s">
        <v>1</v>
      </c>
      <c r="G195" s="182" t="s">
        <v>1</v>
      </c>
      <c r="H195" s="183"/>
      <c r="I195" s="184"/>
      <c r="J195" s="185">
        <f t="shared" si="0"/>
        <v>0</v>
      </c>
      <c r="K195" s="186"/>
      <c r="L195" s="30"/>
      <c r="M195" s="187" t="s">
        <v>1</v>
      </c>
      <c r="N195" s="188" t="s">
        <v>41</v>
      </c>
      <c r="O195" s="189"/>
      <c r="P195" s="189"/>
      <c r="Q195" s="189"/>
      <c r="R195" s="189"/>
      <c r="S195" s="189"/>
      <c r="T195" s="190"/>
      <c r="AT195" s="15" t="s">
        <v>530</v>
      </c>
      <c r="AU195" s="15" t="s">
        <v>83</v>
      </c>
      <c r="AY195" s="15" t="s">
        <v>530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5" t="s">
        <v>83</v>
      </c>
      <c r="BK195" s="150">
        <f>I195*H195</f>
        <v>0</v>
      </c>
    </row>
    <row r="196" spans="2:63" s="1" customFormat="1" ht="6.95" customHeight="1">
      <c r="B196" s="42"/>
      <c r="C196" s="43"/>
      <c r="D196" s="43"/>
      <c r="E196" s="43"/>
      <c r="F196" s="43"/>
      <c r="G196" s="43"/>
      <c r="H196" s="43"/>
      <c r="I196" s="43"/>
      <c r="J196" s="43"/>
      <c r="K196" s="43"/>
      <c r="L196" s="30"/>
    </row>
  </sheetData>
  <autoFilter ref="C132:K195" xr:uid="{00000000-0009-0000-0000-000002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191:D196" xr:uid="{00000000-0002-0000-0200-000000000000}">
      <formula1>"K, M"</formula1>
    </dataValidation>
    <dataValidation type="list" allowBlank="1" showInputMessage="1" showErrorMessage="1" error="Povoleny jsou hodnoty základní, snížená, zákl. přenesená, sníž. přenesená, nulová." sqref="N191:N196" xr:uid="{00000000-0002-0000-02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5" t="s">
        <v>94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95</v>
      </c>
      <c r="L4" s="18"/>
      <c r="M4" s="91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38" t="str">
        <f>'Rekapitulace stavby'!K6</f>
        <v>Revitalizace veřejné plochy v ul. Havlínova</v>
      </c>
      <c r="F7" s="239"/>
      <c r="G7" s="239"/>
      <c r="H7" s="239"/>
      <c r="L7" s="18"/>
    </row>
    <row r="8" spans="2:46" ht="12" customHeight="1">
      <c r="B8" s="18"/>
      <c r="D8" s="25" t="s">
        <v>96</v>
      </c>
      <c r="L8" s="18"/>
    </row>
    <row r="9" spans="2:46" s="1" customFormat="1" ht="16.5" customHeight="1">
      <c r="B9" s="30"/>
      <c r="E9" s="238" t="s">
        <v>97</v>
      </c>
      <c r="F9" s="237"/>
      <c r="G9" s="237"/>
      <c r="H9" s="237"/>
      <c r="L9" s="30"/>
    </row>
    <row r="10" spans="2:46" s="1" customFormat="1" ht="12" customHeight="1">
      <c r="B10" s="30"/>
      <c r="D10" s="25" t="s">
        <v>531</v>
      </c>
      <c r="L10" s="30"/>
    </row>
    <row r="11" spans="2:46" s="1" customFormat="1" ht="16.5" customHeight="1">
      <c r="B11" s="30"/>
      <c r="E11" s="228" t="s">
        <v>638</v>
      </c>
      <c r="F11" s="237"/>
      <c r="G11" s="237"/>
      <c r="H11" s="237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>
        <f>'Rekapitulace stavby'!AN8</f>
        <v>45940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tr">
        <f>IF('Rekapitulace stavby'!AN10="","",'Rekapitulace stavby'!AN10)</f>
        <v/>
      </c>
      <c r="L16" s="30"/>
    </row>
    <row r="17" spans="2:12" s="1" customFormat="1" ht="18" customHeight="1">
      <c r="B17" s="30"/>
      <c r="E17" s="23" t="str">
        <f>IF('Rekapitulace stavby'!E11="","",'Rekapitulace stavby'!E11)</f>
        <v xml:space="preserve"> </v>
      </c>
      <c r="I17" s="25" t="s">
        <v>25</v>
      </c>
      <c r="J17" s="23" t="str">
        <f>IF('Rekapitulace stavby'!AN11="","",'Rekapitulace stavby'!AN11)</f>
        <v/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40" t="str">
        <f>'Rekapitulace stavby'!E14</f>
        <v>Vyplň údaj</v>
      </c>
      <c r="F20" s="206"/>
      <c r="G20" s="206"/>
      <c r="H20" s="206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tr">
        <f>IF('Rekapitulace stavby'!AN16="","",'Rekapitulace stavby'!AN16)</f>
        <v>22794107</v>
      </c>
      <c r="L22" s="30"/>
    </row>
    <row r="23" spans="2:12" s="1" customFormat="1" ht="18" customHeight="1">
      <c r="B23" s="30"/>
      <c r="E23" s="23" t="str">
        <f>IF('Rekapitulace stavby'!E17="","",'Rekapitulace stavby'!E17)</f>
        <v>ABCD studio s.r.o.</v>
      </c>
      <c r="I23" s="25" t="s">
        <v>25</v>
      </c>
      <c r="J23" s="23" t="str">
        <f>IF('Rekapitulace stavby'!AN17="","",'Rekapitulace stavby'!AN17)</f>
        <v>CZ22794107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24</v>
      </c>
      <c r="J25" s="23" t="str">
        <f>IF('Rekapitulace stavby'!AN19="","",'Rekapitulace stavby'!AN19)</f>
        <v/>
      </c>
      <c r="L25" s="30"/>
    </row>
    <row r="26" spans="2:12" s="1" customFormat="1" ht="18" customHeight="1">
      <c r="B26" s="30"/>
      <c r="E26" s="23" t="str">
        <f>IF('Rekapitulace stavby'!E20="","",'Rekapitulace stavby'!E20)</f>
        <v xml:space="preserve"> </v>
      </c>
      <c r="I26" s="25" t="s">
        <v>25</v>
      </c>
      <c r="J26" s="23" t="str">
        <f>IF('Rekapitulace stavby'!AN20="","",'Rekapitulace stavby'!AN20)</f>
        <v/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34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ROUND(J126,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ROUND((ROUND((SUM(BE126:BE170)),  2) + SUM(BE172:BE176)), 2)</f>
        <v>0</v>
      </c>
      <c r="I35" s="94">
        <v>0.21</v>
      </c>
      <c r="J35" s="84">
        <f>ROUND((ROUND(((SUM(BE126:BE170))*I35),  2) + (SUM(BE172:BE176)*I35)),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ROUND((ROUND((SUM(BF126:BF170)),  2) + SUM(BF172:BF176)), 2)</f>
        <v>0</v>
      </c>
      <c r="I36" s="94">
        <v>0.12</v>
      </c>
      <c r="J36" s="84">
        <f>ROUND((ROUND(((SUM(BF126:BF170))*I36),  2) + (SUM(BF172:BF176)*I36)),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ROUND((ROUND((SUM(BG126:BG170)),  2) + SUM(BG172:BG176)),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ROUND((ROUND((SUM(BH126:BH170)),  2) + SUM(BH172:BH176)),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ROUND((ROUND((SUM(BI126:BI170)),  2) + SUM(BI172:BI176)),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98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38" t="str">
        <f>E7</f>
        <v>Revitalizace veřejné plochy v ul. Havlínova</v>
      </c>
      <c r="F85" s="239"/>
      <c r="G85" s="239"/>
      <c r="H85" s="239"/>
      <c r="L85" s="30"/>
    </row>
    <row r="86" spans="2:12" ht="12" customHeight="1">
      <c r="B86" s="18"/>
      <c r="C86" s="25" t="s">
        <v>96</v>
      </c>
      <c r="L86" s="18"/>
    </row>
    <row r="87" spans="2:12" s="1" customFormat="1" ht="16.5" customHeight="1">
      <c r="B87" s="30"/>
      <c r="E87" s="238" t="s">
        <v>97</v>
      </c>
      <c r="F87" s="237"/>
      <c r="G87" s="237"/>
      <c r="H87" s="237"/>
      <c r="L87" s="30"/>
    </row>
    <row r="88" spans="2:12" s="1" customFormat="1" ht="12" customHeight="1">
      <c r="B88" s="30"/>
      <c r="C88" s="25" t="s">
        <v>531</v>
      </c>
      <c r="L88" s="30"/>
    </row>
    <row r="89" spans="2:12" s="1" customFormat="1" ht="16.5" customHeight="1">
      <c r="B89" s="30"/>
      <c r="E89" s="228" t="str">
        <f>E11</f>
        <v>SO-01 ELE - Elektromontáže VO</v>
      </c>
      <c r="F89" s="237"/>
      <c r="G89" s="237"/>
      <c r="H89" s="237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 xml:space="preserve"> </v>
      </c>
      <c r="I91" s="25" t="s">
        <v>22</v>
      </c>
      <c r="J91" s="50">
        <f>IF(J14="","",J14)</f>
        <v>45940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23</v>
      </c>
      <c r="F93" s="23" t="str">
        <f>E17</f>
        <v xml:space="preserve"> </v>
      </c>
      <c r="I93" s="25" t="s">
        <v>28</v>
      </c>
      <c r="J93" s="28" t="str">
        <f>E23</f>
        <v>ABCD studio s.r.o.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33</v>
      </c>
      <c r="J94" s="28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99</v>
      </c>
      <c r="D96" s="95"/>
      <c r="E96" s="95"/>
      <c r="F96" s="95"/>
      <c r="G96" s="95"/>
      <c r="H96" s="95"/>
      <c r="I96" s="95"/>
      <c r="J96" s="104" t="s">
        <v>100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101</v>
      </c>
      <c r="J98" s="64">
        <f>J126</f>
        <v>0</v>
      </c>
      <c r="L98" s="30"/>
      <c r="AU98" s="15" t="s">
        <v>102</v>
      </c>
    </row>
    <row r="99" spans="2:47" s="8" customFormat="1" ht="24.95" customHeight="1">
      <c r="B99" s="106"/>
      <c r="D99" s="107" t="s">
        <v>639</v>
      </c>
      <c r="E99" s="108"/>
      <c r="F99" s="108"/>
      <c r="G99" s="108"/>
      <c r="H99" s="108"/>
      <c r="I99" s="108"/>
      <c r="J99" s="109">
        <f>J127</f>
        <v>0</v>
      </c>
      <c r="L99" s="106"/>
    </row>
    <row r="100" spans="2:47" s="8" customFormat="1" ht="24.95" customHeight="1">
      <c r="B100" s="106"/>
      <c r="D100" s="107" t="s">
        <v>640</v>
      </c>
      <c r="E100" s="108"/>
      <c r="F100" s="108"/>
      <c r="G100" s="108"/>
      <c r="H100" s="108"/>
      <c r="I100" s="108"/>
      <c r="J100" s="109">
        <f>J162</f>
        <v>0</v>
      </c>
      <c r="L100" s="106"/>
    </row>
    <row r="101" spans="2:47" s="8" customFormat="1" ht="24.95" customHeight="1">
      <c r="B101" s="106"/>
      <c r="D101" s="107" t="s">
        <v>641</v>
      </c>
      <c r="E101" s="108"/>
      <c r="F101" s="108"/>
      <c r="G101" s="108"/>
      <c r="H101" s="108"/>
      <c r="I101" s="108"/>
      <c r="J101" s="109">
        <f>J164</f>
        <v>0</v>
      </c>
      <c r="L101" s="106"/>
    </row>
    <row r="102" spans="2:47" s="8" customFormat="1" ht="24.95" customHeight="1">
      <c r="B102" s="106"/>
      <c r="D102" s="107" t="s">
        <v>642</v>
      </c>
      <c r="E102" s="108"/>
      <c r="F102" s="108"/>
      <c r="G102" s="108"/>
      <c r="H102" s="108"/>
      <c r="I102" s="108"/>
      <c r="J102" s="109">
        <f>J167</f>
        <v>0</v>
      </c>
      <c r="L102" s="106"/>
    </row>
    <row r="103" spans="2:47" s="8" customFormat="1" ht="24.95" customHeight="1">
      <c r="B103" s="106"/>
      <c r="D103" s="107" t="s">
        <v>643</v>
      </c>
      <c r="E103" s="108"/>
      <c r="F103" s="108"/>
      <c r="G103" s="108"/>
      <c r="H103" s="108"/>
      <c r="I103" s="108"/>
      <c r="J103" s="109">
        <f>J169</f>
        <v>0</v>
      </c>
      <c r="L103" s="106"/>
    </row>
    <row r="104" spans="2:47" s="8" customFormat="1" ht="21.75" customHeight="1">
      <c r="B104" s="106"/>
      <c r="D104" s="114" t="s">
        <v>112</v>
      </c>
      <c r="J104" s="115">
        <f>J171</f>
        <v>0</v>
      </c>
      <c r="L104" s="106"/>
    </row>
    <row r="105" spans="2:47" s="1" customFormat="1" ht="21.75" customHeight="1">
      <c r="B105" s="30"/>
      <c r="L105" s="30"/>
    </row>
    <row r="106" spans="2:47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0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0"/>
    </row>
    <row r="111" spans="2:47" s="1" customFormat="1" ht="24.95" customHeight="1">
      <c r="B111" s="30"/>
      <c r="C111" s="19" t="s">
        <v>113</v>
      </c>
      <c r="L111" s="30"/>
    </row>
    <row r="112" spans="2:47" s="1" customFormat="1" ht="6.95" customHeight="1">
      <c r="B112" s="30"/>
      <c r="L112" s="30"/>
    </row>
    <row r="113" spans="2:65" s="1" customFormat="1" ht="12" customHeight="1">
      <c r="B113" s="30"/>
      <c r="C113" s="25" t="s">
        <v>16</v>
      </c>
      <c r="L113" s="30"/>
    </row>
    <row r="114" spans="2:65" s="1" customFormat="1" ht="16.5" customHeight="1">
      <c r="B114" s="30"/>
      <c r="E114" s="238" t="str">
        <f>E7</f>
        <v>Revitalizace veřejné plochy v ul. Havlínova</v>
      </c>
      <c r="F114" s="239"/>
      <c r="G114" s="239"/>
      <c r="H114" s="239"/>
      <c r="L114" s="30"/>
    </row>
    <row r="115" spans="2:65" ht="12" customHeight="1">
      <c r="B115" s="18"/>
      <c r="C115" s="25" t="s">
        <v>96</v>
      </c>
      <c r="L115" s="18"/>
    </row>
    <row r="116" spans="2:65" s="1" customFormat="1" ht="16.5" customHeight="1">
      <c r="B116" s="30"/>
      <c r="E116" s="238" t="s">
        <v>97</v>
      </c>
      <c r="F116" s="237"/>
      <c r="G116" s="237"/>
      <c r="H116" s="237"/>
      <c r="L116" s="30"/>
    </row>
    <row r="117" spans="2:65" s="1" customFormat="1" ht="12" customHeight="1">
      <c r="B117" s="30"/>
      <c r="C117" s="25" t="s">
        <v>531</v>
      </c>
      <c r="L117" s="30"/>
    </row>
    <row r="118" spans="2:65" s="1" customFormat="1" ht="16.5" customHeight="1">
      <c r="B118" s="30"/>
      <c r="E118" s="228" t="str">
        <f>E11</f>
        <v>SO-01 ELE - Elektromontáže VO</v>
      </c>
      <c r="F118" s="237"/>
      <c r="G118" s="237"/>
      <c r="H118" s="237"/>
      <c r="L118" s="30"/>
    </row>
    <row r="119" spans="2:65" s="1" customFormat="1" ht="6.95" customHeight="1">
      <c r="B119" s="30"/>
      <c r="L119" s="30"/>
    </row>
    <row r="120" spans="2:65" s="1" customFormat="1" ht="12" customHeight="1">
      <c r="B120" s="30"/>
      <c r="C120" s="25" t="s">
        <v>20</v>
      </c>
      <c r="F120" s="23" t="str">
        <f>F14</f>
        <v xml:space="preserve"> </v>
      </c>
      <c r="I120" s="25" t="s">
        <v>22</v>
      </c>
      <c r="J120" s="50">
        <f>IF(J14="","",J14)</f>
        <v>45940</v>
      </c>
      <c r="L120" s="30"/>
    </row>
    <row r="121" spans="2:65" s="1" customFormat="1" ht="6.95" customHeight="1">
      <c r="B121" s="30"/>
      <c r="L121" s="30"/>
    </row>
    <row r="122" spans="2:65" s="1" customFormat="1" ht="15.2" customHeight="1">
      <c r="B122" s="30"/>
      <c r="C122" s="25" t="s">
        <v>23</v>
      </c>
      <c r="F122" s="23" t="str">
        <f>E17</f>
        <v xml:space="preserve"> </v>
      </c>
      <c r="I122" s="25" t="s">
        <v>28</v>
      </c>
      <c r="J122" s="28" t="str">
        <f>E23</f>
        <v>ABCD studio s.r.o.</v>
      </c>
      <c r="L122" s="30"/>
    </row>
    <row r="123" spans="2:65" s="1" customFormat="1" ht="15.2" customHeight="1">
      <c r="B123" s="30"/>
      <c r="C123" s="25" t="s">
        <v>26</v>
      </c>
      <c r="F123" s="23" t="str">
        <f>IF(E20="","",E20)</f>
        <v>Vyplň údaj</v>
      </c>
      <c r="I123" s="25" t="s">
        <v>33</v>
      </c>
      <c r="J123" s="28" t="str">
        <f>E26</f>
        <v xml:space="preserve"> </v>
      </c>
      <c r="L123" s="30"/>
    </row>
    <row r="124" spans="2:65" s="1" customFormat="1" ht="10.35" customHeight="1">
      <c r="B124" s="30"/>
      <c r="L124" s="30"/>
    </row>
    <row r="125" spans="2:65" s="10" customFormat="1" ht="29.25" customHeight="1">
      <c r="B125" s="116"/>
      <c r="C125" s="117" t="s">
        <v>114</v>
      </c>
      <c r="D125" s="118" t="s">
        <v>61</v>
      </c>
      <c r="E125" s="118" t="s">
        <v>57</v>
      </c>
      <c r="F125" s="118" t="s">
        <v>58</v>
      </c>
      <c r="G125" s="118" t="s">
        <v>115</v>
      </c>
      <c r="H125" s="118" t="s">
        <v>116</v>
      </c>
      <c r="I125" s="118" t="s">
        <v>117</v>
      </c>
      <c r="J125" s="119" t="s">
        <v>100</v>
      </c>
      <c r="K125" s="120" t="s">
        <v>118</v>
      </c>
      <c r="L125" s="116"/>
      <c r="M125" s="57" t="s">
        <v>1</v>
      </c>
      <c r="N125" s="58" t="s">
        <v>40</v>
      </c>
      <c r="O125" s="58" t="s">
        <v>119</v>
      </c>
      <c r="P125" s="58" t="s">
        <v>120</v>
      </c>
      <c r="Q125" s="58" t="s">
        <v>121</v>
      </c>
      <c r="R125" s="58" t="s">
        <v>122</v>
      </c>
      <c r="S125" s="58" t="s">
        <v>123</v>
      </c>
      <c r="T125" s="59" t="s">
        <v>124</v>
      </c>
    </row>
    <row r="126" spans="2:65" s="1" customFormat="1" ht="22.9" customHeight="1">
      <c r="B126" s="30"/>
      <c r="C126" s="62" t="s">
        <v>125</v>
      </c>
      <c r="J126" s="121">
        <f>BK126</f>
        <v>0</v>
      </c>
      <c r="L126" s="30"/>
      <c r="M126" s="60"/>
      <c r="N126" s="51"/>
      <c r="O126" s="51"/>
      <c r="P126" s="122">
        <f>P127+P162+P164+P167+P169+P171</f>
        <v>0</v>
      </c>
      <c r="Q126" s="51"/>
      <c r="R126" s="122">
        <f>R127+R162+R164+R167+R169+R171</f>
        <v>0</v>
      </c>
      <c r="S126" s="51"/>
      <c r="T126" s="123">
        <f>T127+T162+T164+T167+T169+T171</f>
        <v>0</v>
      </c>
      <c r="AT126" s="15" t="s">
        <v>75</v>
      </c>
      <c r="AU126" s="15" t="s">
        <v>102</v>
      </c>
      <c r="BK126" s="124">
        <f>BK127+BK162+BK164+BK167+BK169+BK171</f>
        <v>0</v>
      </c>
    </row>
    <row r="127" spans="2:65" s="11" customFormat="1" ht="25.9" customHeight="1">
      <c r="B127" s="125"/>
      <c r="D127" s="126" t="s">
        <v>75</v>
      </c>
      <c r="E127" s="127" t="s">
        <v>644</v>
      </c>
      <c r="F127" s="127" t="s">
        <v>645</v>
      </c>
      <c r="I127" s="128"/>
      <c r="J127" s="115">
        <f>BK127</f>
        <v>0</v>
      </c>
      <c r="L127" s="125"/>
      <c r="M127" s="129"/>
      <c r="P127" s="130">
        <f>SUM(P128:P161)</f>
        <v>0</v>
      </c>
      <c r="R127" s="130">
        <f>SUM(R128:R161)</f>
        <v>0</v>
      </c>
      <c r="T127" s="131">
        <f>SUM(T128:T161)</f>
        <v>0</v>
      </c>
      <c r="AR127" s="126" t="s">
        <v>83</v>
      </c>
      <c r="AT127" s="132" t="s">
        <v>75</v>
      </c>
      <c r="AU127" s="132" t="s">
        <v>76</v>
      </c>
      <c r="AY127" s="126" t="s">
        <v>128</v>
      </c>
      <c r="BK127" s="133">
        <f>SUM(BK128:BK161)</f>
        <v>0</v>
      </c>
    </row>
    <row r="128" spans="2:65" s="1" customFormat="1" ht="16.5" customHeight="1">
      <c r="B128" s="136"/>
      <c r="C128" s="137" t="s">
        <v>83</v>
      </c>
      <c r="D128" s="137" t="s">
        <v>131</v>
      </c>
      <c r="E128" s="138" t="s">
        <v>646</v>
      </c>
      <c r="F128" s="139" t="s">
        <v>647</v>
      </c>
      <c r="G128" s="140" t="s">
        <v>160</v>
      </c>
      <c r="H128" s="141">
        <v>85</v>
      </c>
      <c r="I128" s="142"/>
      <c r="J128" s="143">
        <f t="shared" ref="J128:J161" si="0">ROUND(I128*H128,2)</f>
        <v>0</v>
      </c>
      <c r="K128" s="144"/>
      <c r="L128" s="30"/>
      <c r="M128" s="145" t="s">
        <v>1</v>
      </c>
      <c r="N128" s="146" t="s">
        <v>41</v>
      </c>
      <c r="P128" s="147">
        <f t="shared" ref="P128:P161" si="1">O128*H128</f>
        <v>0</v>
      </c>
      <c r="Q128" s="147">
        <v>0</v>
      </c>
      <c r="R128" s="147">
        <f t="shared" ref="R128:R161" si="2">Q128*H128</f>
        <v>0</v>
      </c>
      <c r="S128" s="147">
        <v>0</v>
      </c>
      <c r="T128" s="148">
        <f t="shared" ref="T128:T161" si="3">S128*H128</f>
        <v>0</v>
      </c>
      <c r="AR128" s="149" t="s">
        <v>135</v>
      </c>
      <c r="AT128" s="149" t="s">
        <v>131</v>
      </c>
      <c r="AU128" s="149" t="s">
        <v>83</v>
      </c>
      <c r="AY128" s="15" t="s">
        <v>128</v>
      </c>
      <c r="BE128" s="150">
        <f t="shared" ref="BE128:BE161" si="4">IF(N128="základní",J128,0)</f>
        <v>0</v>
      </c>
      <c r="BF128" s="150">
        <f t="shared" ref="BF128:BF161" si="5">IF(N128="snížená",J128,0)</f>
        <v>0</v>
      </c>
      <c r="BG128" s="150">
        <f t="shared" ref="BG128:BG161" si="6">IF(N128="zákl. přenesená",J128,0)</f>
        <v>0</v>
      </c>
      <c r="BH128" s="150">
        <f t="shared" ref="BH128:BH161" si="7">IF(N128="sníž. přenesená",J128,0)</f>
        <v>0</v>
      </c>
      <c r="BI128" s="150">
        <f t="shared" ref="BI128:BI161" si="8">IF(N128="nulová",J128,0)</f>
        <v>0</v>
      </c>
      <c r="BJ128" s="15" t="s">
        <v>83</v>
      </c>
      <c r="BK128" s="150">
        <f t="shared" ref="BK128:BK161" si="9">ROUND(I128*H128,2)</f>
        <v>0</v>
      </c>
      <c r="BL128" s="15" t="s">
        <v>135</v>
      </c>
      <c r="BM128" s="149" t="s">
        <v>85</v>
      </c>
    </row>
    <row r="129" spans="2:65" s="1" customFormat="1" ht="24.2" customHeight="1">
      <c r="B129" s="136"/>
      <c r="C129" s="137" t="s">
        <v>85</v>
      </c>
      <c r="D129" s="137" t="s">
        <v>131</v>
      </c>
      <c r="E129" s="138" t="s">
        <v>648</v>
      </c>
      <c r="F129" s="139" t="s">
        <v>649</v>
      </c>
      <c r="G129" s="140" t="s">
        <v>160</v>
      </c>
      <c r="H129" s="141">
        <v>80</v>
      </c>
      <c r="I129" s="142"/>
      <c r="J129" s="143">
        <f t="shared" si="0"/>
        <v>0</v>
      </c>
      <c r="K129" s="144"/>
      <c r="L129" s="30"/>
      <c r="M129" s="145" t="s">
        <v>1</v>
      </c>
      <c r="N129" s="146" t="s">
        <v>41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135</v>
      </c>
      <c r="AT129" s="149" t="s">
        <v>131</v>
      </c>
      <c r="AU129" s="149" t="s">
        <v>83</v>
      </c>
      <c r="AY129" s="15" t="s">
        <v>128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5" t="s">
        <v>83</v>
      </c>
      <c r="BK129" s="150">
        <f t="shared" si="9"/>
        <v>0</v>
      </c>
      <c r="BL129" s="15" t="s">
        <v>135</v>
      </c>
      <c r="BM129" s="149" t="s">
        <v>135</v>
      </c>
    </row>
    <row r="130" spans="2:65" s="1" customFormat="1" ht="16.5" customHeight="1">
      <c r="B130" s="136"/>
      <c r="C130" s="137" t="s">
        <v>140</v>
      </c>
      <c r="D130" s="137" t="s">
        <v>131</v>
      </c>
      <c r="E130" s="138" t="s">
        <v>650</v>
      </c>
      <c r="F130" s="139" t="s">
        <v>651</v>
      </c>
      <c r="G130" s="140" t="s">
        <v>160</v>
      </c>
      <c r="H130" s="141">
        <v>80</v>
      </c>
      <c r="I130" s="142"/>
      <c r="J130" s="143">
        <f t="shared" si="0"/>
        <v>0</v>
      </c>
      <c r="K130" s="144"/>
      <c r="L130" s="30"/>
      <c r="M130" s="145" t="s">
        <v>1</v>
      </c>
      <c r="N130" s="146" t="s">
        <v>41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AR130" s="149" t="s">
        <v>135</v>
      </c>
      <c r="AT130" s="149" t="s">
        <v>131</v>
      </c>
      <c r="AU130" s="149" t="s">
        <v>83</v>
      </c>
      <c r="AY130" s="15" t="s">
        <v>128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5" t="s">
        <v>83</v>
      </c>
      <c r="BK130" s="150">
        <f t="shared" si="9"/>
        <v>0</v>
      </c>
      <c r="BL130" s="15" t="s">
        <v>135</v>
      </c>
      <c r="BM130" s="149" t="s">
        <v>153</v>
      </c>
    </row>
    <row r="131" spans="2:65" s="1" customFormat="1" ht="16.5" customHeight="1">
      <c r="B131" s="136"/>
      <c r="C131" s="137" t="s">
        <v>135</v>
      </c>
      <c r="D131" s="137" t="s">
        <v>131</v>
      </c>
      <c r="E131" s="138" t="s">
        <v>652</v>
      </c>
      <c r="F131" s="139" t="s">
        <v>653</v>
      </c>
      <c r="G131" s="140" t="s">
        <v>134</v>
      </c>
      <c r="H131" s="141">
        <v>1</v>
      </c>
      <c r="I131" s="142"/>
      <c r="J131" s="143">
        <f t="shared" si="0"/>
        <v>0</v>
      </c>
      <c r="K131" s="144"/>
      <c r="L131" s="30"/>
      <c r="M131" s="145" t="s">
        <v>1</v>
      </c>
      <c r="N131" s="146" t="s">
        <v>41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AR131" s="149" t="s">
        <v>135</v>
      </c>
      <c r="AT131" s="149" t="s">
        <v>131</v>
      </c>
      <c r="AU131" s="149" t="s">
        <v>83</v>
      </c>
      <c r="AY131" s="15" t="s">
        <v>128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5" t="s">
        <v>83</v>
      </c>
      <c r="BK131" s="150">
        <f t="shared" si="9"/>
        <v>0</v>
      </c>
      <c r="BL131" s="15" t="s">
        <v>135</v>
      </c>
      <c r="BM131" s="149" t="s">
        <v>164</v>
      </c>
    </row>
    <row r="132" spans="2:65" s="1" customFormat="1" ht="16.5" customHeight="1">
      <c r="B132" s="136"/>
      <c r="C132" s="137" t="s">
        <v>149</v>
      </c>
      <c r="D132" s="137" t="s">
        <v>131</v>
      </c>
      <c r="E132" s="138" t="s">
        <v>654</v>
      </c>
      <c r="F132" s="139" t="s">
        <v>655</v>
      </c>
      <c r="G132" s="140" t="s">
        <v>656</v>
      </c>
      <c r="H132" s="141">
        <v>20</v>
      </c>
      <c r="I132" s="142"/>
      <c r="J132" s="143">
        <f t="shared" si="0"/>
        <v>0</v>
      </c>
      <c r="K132" s="144"/>
      <c r="L132" s="30"/>
      <c r="M132" s="145" t="s">
        <v>1</v>
      </c>
      <c r="N132" s="146" t="s">
        <v>41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AR132" s="149" t="s">
        <v>135</v>
      </c>
      <c r="AT132" s="149" t="s">
        <v>131</v>
      </c>
      <c r="AU132" s="149" t="s">
        <v>83</v>
      </c>
      <c r="AY132" s="15" t="s">
        <v>128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5" t="s">
        <v>83</v>
      </c>
      <c r="BK132" s="150">
        <f t="shared" si="9"/>
        <v>0</v>
      </c>
      <c r="BL132" s="15" t="s">
        <v>135</v>
      </c>
      <c r="BM132" s="149" t="s">
        <v>180</v>
      </c>
    </row>
    <row r="133" spans="2:65" s="1" customFormat="1" ht="21.75" customHeight="1">
      <c r="B133" s="136"/>
      <c r="C133" s="137" t="s">
        <v>153</v>
      </c>
      <c r="D133" s="137" t="s">
        <v>131</v>
      </c>
      <c r="E133" s="138" t="s">
        <v>657</v>
      </c>
      <c r="F133" s="139" t="s">
        <v>658</v>
      </c>
      <c r="G133" s="140" t="s">
        <v>134</v>
      </c>
      <c r="H133" s="141">
        <v>1</v>
      </c>
      <c r="I133" s="142"/>
      <c r="J133" s="143">
        <f t="shared" si="0"/>
        <v>0</v>
      </c>
      <c r="K133" s="144"/>
      <c r="L133" s="30"/>
      <c r="M133" s="145" t="s">
        <v>1</v>
      </c>
      <c r="N133" s="146" t="s">
        <v>41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AR133" s="149" t="s">
        <v>135</v>
      </c>
      <c r="AT133" s="149" t="s">
        <v>131</v>
      </c>
      <c r="AU133" s="149" t="s">
        <v>83</v>
      </c>
      <c r="AY133" s="15" t="s">
        <v>128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5" t="s">
        <v>83</v>
      </c>
      <c r="BK133" s="150">
        <f t="shared" si="9"/>
        <v>0</v>
      </c>
      <c r="BL133" s="15" t="s">
        <v>135</v>
      </c>
      <c r="BM133" s="149" t="s">
        <v>8</v>
      </c>
    </row>
    <row r="134" spans="2:65" s="1" customFormat="1" ht="16.5" customHeight="1">
      <c r="B134" s="136"/>
      <c r="C134" s="137" t="s">
        <v>157</v>
      </c>
      <c r="D134" s="137" t="s">
        <v>131</v>
      </c>
      <c r="E134" s="138" t="s">
        <v>659</v>
      </c>
      <c r="F134" s="139" t="s">
        <v>660</v>
      </c>
      <c r="G134" s="140" t="s">
        <v>134</v>
      </c>
      <c r="H134" s="141">
        <v>1</v>
      </c>
      <c r="I134" s="142"/>
      <c r="J134" s="143">
        <f t="shared" si="0"/>
        <v>0</v>
      </c>
      <c r="K134" s="144"/>
      <c r="L134" s="30"/>
      <c r="M134" s="145" t="s">
        <v>1</v>
      </c>
      <c r="N134" s="146" t="s">
        <v>41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AR134" s="149" t="s">
        <v>135</v>
      </c>
      <c r="AT134" s="149" t="s">
        <v>131</v>
      </c>
      <c r="AU134" s="149" t="s">
        <v>83</v>
      </c>
      <c r="AY134" s="15" t="s">
        <v>128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5" t="s">
        <v>83</v>
      </c>
      <c r="BK134" s="150">
        <f t="shared" si="9"/>
        <v>0</v>
      </c>
      <c r="BL134" s="15" t="s">
        <v>135</v>
      </c>
      <c r="BM134" s="149" t="s">
        <v>197</v>
      </c>
    </row>
    <row r="135" spans="2:65" s="1" customFormat="1" ht="33" customHeight="1">
      <c r="B135" s="136"/>
      <c r="C135" s="137" t="s">
        <v>164</v>
      </c>
      <c r="D135" s="137" t="s">
        <v>131</v>
      </c>
      <c r="E135" s="138" t="s">
        <v>661</v>
      </c>
      <c r="F135" s="139" t="s">
        <v>662</v>
      </c>
      <c r="G135" s="140" t="s">
        <v>656</v>
      </c>
      <c r="H135" s="141">
        <v>4</v>
      </c>
      <c r="I135" s="142"/>
      <c r="J135" s="143">
        <f t="shared" si="0"/>
        <v>0</v>
      </c>
      <c r="K135" s="144"/>
      <c r="L135" s="30"/>
      <c r="M135" s="145" t="s">
        <v>1</v>
      </c>
      <c r="N135" s="146" t="s">
        <v>41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AR135" s="149" t="s">
        <v>135</v>
      </c>
      <c r="AT135" s="149" t="s">
        <v>131</v>
      </c>
      <c r="AU135" s="149" t="s">
        <v>83</v>
      </c>
      <c r="AY135" s="15" t="s">
        <v>128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5" t="s">
        <v>83</v>
      </c>
      <c r="BK135" s="150">
        <f t="shared" si="9"/>
        <v>0</v>
      </c>
      <c r="BL135" s="15" t="s">
        <v>135</v>
      </c>
      <c r="BM135" s="149" t="s">
        <v>207</v>
      </c>
    </row>
    <row r="136" spans="2:65" s="1" customFormat="1" ht="16.5" customHeight="1">
      <c r="B136" s="136"/>
      <c r="C136" s="137" t="s">
        <v>169</v>
      </c>
      <c r="D136" s="137" t="s">
        <v>131</v>
      </c>
      <c r="E136" s="138" t="s">
        <v>663</v>
      </c>
      <c r="F136" s="139" t="s">
        <v>664</v>
      </c>
      <c r="G136" s="140" t="s">
        <v>656</v>
      </c>
      <c r="H136" s="141">
        <v>4</v>
      </c>
      <c r="I136" s="142"/>
      <c r="J136" s="143">
        <f t="shared" si="0"/>
        <v>0</v>
      </c>
      <c r="K136" s="144"/>
      <c r="L136" s="30"/>
      <c r="M136" s="145" t="s">
        <v>1</v>
      </c>
      <c r="N136" s="146" t="s">
        <v>41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AR136" s="149" t="s">
        <v>135</v>
      </c>
      <c r="AT136" s="149" t="s">
        <v>131</v>
      </c>
      <c r="AU136" s="149" t="s">
        <v>83</v>
      </c>
      <c r="AY136" s="15" t="s">
        <v>128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5" t="s">
        <v>83</v>
      </c>
      <c r="BK136" s="150">
        <f t="shared" si="9"/>
        <v>0</v>
      </c>
      <c r="BL136" s="15" t="s">
        <v>135</v>
      </c>
      <c r="BM136" s="149" t="s">
        <v>212</v>
      </c>
    </row>
    <row r="137" spans="2:65" s="1" customFormat="1" ht="33" customHeight="1">
      <c r="B137" s="136"/>
      <c r="C137" s="137" t="s">
        <v>180</v>
      </c>
      <c r="D137" s="137" t="s">
        <v>131</v>
      </c>
      <c r="E137" s="138" t="s">
        <v>665</v>
      </c>
      <c r="F137" s="139" t="s">
        <v>666</v>
      </c>
      <c r="G137" s="140" t="s">
        <v>160</v>
      </c>
      <c r="H137" s="141">
        <v>75</v>
      </c>
      <c r="I137" s="142"/>
      <c r="J137" s="143">
        <f t="shared" si="0"/>
        <v>0</v>
      </c>
      <c r="K137" s="144"/>
      <c r="L137" s="30"/>
      <c r="M137" s="145" t="s">
        <v>1</v>
      </c>
      <c r="N137" s="146" t="s">
        <v>41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AR137" s="149" t="s">
        <v>135</v>
      </c>
      <c r="AT137" s="149" t="s">
        <v>131</v>
      </c>
      <c r="AU137" s="149" t="s">
        <v>83</v>
      </c>
      <c r="AY137" s="15" t="s">
        <v>128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5" t="s">
        <v>83</v>
      </c>
      <c r="BK137" s="150">
        <f t="shared" si="9"/>
        <v>0</v>
      </c>
      <c r="BL137" s="15" t="s">
        <v>135</v>
      </c>
      <c r="BM137" s="149" t="s">
        <v>229</v>
      </c>
    </row>
    <row r="138" spans="2:65" s="1" customFormat="1" ht="37.9" customHeight="1">
      <c r="B138" s="136"/>
      <c r="C138" s="137" t="s">
        <v>129</v>
      </c>
      <c r="D138" s="137" t="s">
        <v>131</v>
      </c>
      <c r="E138" s="138" t="s">
        <v>667</v>
      </c>
      <c r="F138" s="139" t="s">
        <v>668</v>
      </c>
      <c r="G138" s="140" t="s">
        <v>160</v>
      </c>
      <c r="H138" s="141">
        <v>8</v>
      </c>
      <c r="I138" s="142"/>
      <c r="J138" s="143">
        <f t="shared" si="0"/>
        <v>0</v>
      </c>
      <c r="K138" s="144"/>
      <c r="L138" s="30"/>
      <c r="M138" s="145" t="s">
        <v>1</v>
      </c>
      <c r="N138" s="146" t="s">
        <v>41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AR138" s="149" t="s">
        <v>135</v>
      </c>
      <c r="AT138" s="149" t="s">
        <v>131</v>
      </c>
      <c r="AU138" s="149" t="s">
        <v>83</v>
      </c>
      <c r="AY138" s="15" t="s">
        <v>128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5" t="s">
        <v>83</v>
      </c>
      <c r="BK138" s="150">
        <f t="shared" si="9"/>
        <v>0</v>
      </c>
      <c r="BL138" s="15" t="s">
        <v>135</v>
      </c>
      <c r="BM138" s="149" t="s">
        <v>669</v>
      </c>
    </row>
    <row r="139" spans="2:65" s="1" customFormat="1" ht="24.2" customHeight="1">
      <c r="B139" s="136"/>
      <c r="C139" s="137" t="s">
        <v>8</v>
      </c>
      <c r="D139" s="137" t="s">
        <v>131</v>
      </c>
      <c r="E139" s="138" t="s">
        <v>670</v>
      </c>
      <c r="F139" s="139" t="s">
        <v>671</v>
      </c>
      <c r="G139" s="140" t="s">
        <v>172</v>
      </c>
      <c r="H139" s="141">
        <v>0.9</v>
      </c>
      <c r="I139" s="142"/>
      <c r="J139" s="143">
        <f t="shared" si="0"/>
        <v>0</v>
      </c>
      <c r="K139" s="144"/>
      <c r="L139" s="30"/>
      <c r="M139" s="145" t="s">
        <v>1</v>
      </c>
      <c r="N139" s="146" t="s">
        <v>41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AR139" s="149" t="s">
        <v>135</v>
      </c>
      <c r="AT139" s="149" t="s">
        <v>131</v>
      </c>
      <c r="AU139" s="149" t="s">
        <v>83</v>
      </c>
      <c r="AY139" s="15" t="s">
        <v>128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5" t="s">
        <v>83</v>
      </c>
      <c r="BK139" s="150">
        <f t="shared" si="9"/>
        <v>0</v>
      </c>
      <c r="BL139" s="15" t="s">
        <v>135</v>
      </c>
      <c r="BM139" s="149" t="s">
        <v>243</v>
      </c>
    </row>
    <row r="140" spans="2:65" s="1" customFormat="1" ht="24.2" customHeight="1">
      <c r="B140" s="136"/>
      <c r="C140" s="137" t="s">
        <v>193</v>
      </c>
      <c r="D140" s="137" t="s">
        <v>131</v>
      </c>
      <c r="E140" s="138" t="s">
        <v>672</v>
      </c>
      <c r="F140" s="139" t="s">
        <v>673</v>
      </c>
      <c r="G140" s="140" t="s">
        <v>172</v>
      </c>
      <c r="H140" s="141">
        <v>10</v>
      </c>
      <c r="I140" s="142"/>
      <c r="J140" s="143">
        <f t="shared" si="0"/>
        <v>0</v>
      </c>
      <c r="K140" s="144"/>
      <c r="L140" s="30"/>
      <c r="M140" s="145" t="s">
        <v>1</v>
      </c>
      <c r="N140" s="146" t="s">
        <v>41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AR140" s="149" t="s">
        <v>135</v>
      </c>
      <c r="AT140" s="149" t="s">
        <v>131</v>
      </c>
      <c r="AU140" s="149" t="s">
        <v>83</v>
      </c>
      <c r="AY140" s="15" t="s">
        <v>128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5" t="s">
        <v>83</v>
      </c>
      <c r="BK140" s="150">
        <f t="shared" si="9"/>
        <v>0</v>
      </c>
      <c r="BL140" s="15" t="s">
        <v>135</v>
      </c>
      <c r="BM140" s="149" t="s">
        <v>251</v>
      </c>
    </row>
    <row r="141" spans="2:65" s="1" customFormat="1" ht="37.9" customHeight="1">
      <c r="B141" s="136"/>
      <c r="C141" s="137" t="s">
        <v>197</v>
      </c>
      <c r="D141" s="137" t="s">
        <v>131</v>
      </c>
      <c r="E141" s="138" t="s">
        <v>674</v>
      </c>
      <c r="F141" s="139" t="s">
        <v>675</v>
      </c>
      <c r="G141" s="140" t="s">
        <v>134</v>
      </c>
      <c r="H141" s="141">
        <v>1</v>
      </c>
      <c r="I141" s="142"/>
      <c r="J141" s="143">
        <f t="shared" si="0"/>
        <v>0</v>
      </c>
      <c r="K141" s="144"/>
      <c r="L141" s="30"/>
      <c r="M141" s="145" t="s">
        <v>1</v>
      </c>
      <c r="N141" s="146" t="s">
        <v>41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AR141" s="149" t="s">
        <v>135</v>
      </c>
      <c r="AT141" s="149" t="s">
        <v>131</v>
      </c>
      <c r="AU141" s="149" t="s">
        <v>83</v>
      </c>
      <c r="AY141" s="15" t="s">
        <v>128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5" t="s">
        <v>83</v>
      </c>
      <c r="BK141" s="150">
        <f t="shared" si="9"/>
        <v>0</v>
      </c>
      <c r="BL141" s="15" t="s">
        <v>135</v>
      </c>
      <c r="BM141" s="149" t="s">
        <v>261</v>
      </c>
    </row>
    <row r="142" spans="2:65" s="1" customFormat="1" ht="24.2" customHeight="1">
      <c r="B142" s="136"/>
      <c r="C142" s="137" t="s">
        <v>202</v>
      </c>
      <c r="D142" s="137" t="s">
        <v>131</v>
      </c>
      <c r="E142" s="138" t="s">
        <v>676</v>
      </c>
      <c r="F142" s="139" t="s">
        <v>677</v>
      </c>
      <c r="G142" s="140" t="s">
        <v>172</v>
      </c>
      <c r="H142" s="141">
        <v>20</v>
      </c>
      <c r="I142" s="142"/>
      <c r="J142" s="143">
        <f t="shared" si="0"/>
        <v>0</v>
      </c>
      <c r="K142" s="144"/>
      <c r="L142" s="30"/>
      <c r="M142" s="145" t="s">
        <v>1</v>
      </c>
      <c r="N142" s="146" t="s">
        <v>41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AR142" s="149" t="s">
        <v>135</v>
      </c>
      <c r="AT142" s="149" t="s">
        <v>131</v>
      </c>
      <c r="AU142" s="149" t="s">
        <v>83</v>
      </c>
      <c r="AY142" s="15" t="s">
        <v>128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5" t="s">
        <v>83</v>
      </c>
      <c r="BK142" s="150">
        <f t="shared" si="9"/>
        <v>0</v>
      </c>
      <c r="BL142" s="15" t="s">
        <v>135</v>
      </c>
      <c r="BM142" s="149" t="s">
        <v>271</v>
      </c>
    </row>
    <row r="143" spans="2:65" s="1" customFormat="1" ht="24.2" customHeight="1">
      <c r="B143" s="136"/>
      <c r="C143" s="137" t="s">
        <v>207</v>
      </c>
      <c r="D143" s="137" t="s">
        <v>131</v>
      </c>
      <c r="E143" s="138" t="s">
        <v>678</v>
      </c>
      <c r="F143" s="139" t="s">
        <v>679</v>
      </c>
      <c r="G143" s="140" t="s">
        <v>160</v>
      </c>
      <c r="H143" s="141">
        <v>70</v>
      </c>
      <c r="I143" s="142"/>
      <c r="J143" s="143">
        <f t="shared" si="0"/>
        <v>0</v>
      </c>
      <c r="K143" s="144"/>
      <c r="L143" s="30"/>
      <c r="M143" s="145" t="s">
        <v>1</v>
      </c>
      <c r="N143" s="146" t="s">
        <v>41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AR143" s="149" t="s">
        <v>135</v>
      </c>
      <c r="AT143" s="149" t="s">
        <v>131</v>
      </c>
      <c r="AU143" s="149" t="s">
        <v>83</v>
      </c>
      <c r="AY143" s="15" t="s">
        <v>128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5" t="s">
        <v>83</v>
      </c>
      <c r="BK143" s="150">
        <f t="shared" si="9"/>
        <v>0</v>
      </c>
      <c r="BL143" s="15" t="s">
        <v>135</v>
      </c>
      <c r="BM143" s="149" t="s">
        <v>280</v>
      </c>
    </row>
    <row r="144" spans="2:65" s="1" customFormat="1" ht="16.5" customHeight="1">
      <c r="B144" s="136"/>
      <c r="C144" s="137" t="s">
        <v>214</v>
      </c>
      <c r="D144" s="137" t="s">
        <v>131</v>
      </c>
      <c r="E144" s="138" t="s">
        <v>680</v>
      </c>
      <c r="F144" s="139" t="s">
        <v>681</v>
      </c>
      <c r="G144" s="140" t="s">
        <v>147</v>
      </c>
      <c r="H144" s="141">
        <v>25</v>
      </c>
      <c r="I144" s="142"/>
      <c r="J144" s="143">
        <f t="shared" si="0"/>
        <v>0</v>
      </c>
      <c r="K144" s="144"/>
      <c r="L144" s="30"/>
      <c r="M144" s="145" t="s">
        <v>1</v>
      </c>
      <c r="N144" s="146" t="s">
        <v>41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AR144" s="149" t="s">
        <v>135</v>
      </c>
      <c r="AT144" s="149" t="s">
        <v>131</v>
      </c>
      <c r="AU144" s="149" t="s">
        <v>83</v>
      </c>
      <c r="AY144" s="15" t="s">
        <v>128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5" t="s">
        <v>83</v>
      </c>
      <c r="BK144" s="150">
        <f t="shared" si="9"/>
        <v>0</v>
      </c>
      <c r="BL144" s="15" t="s">
        <v>135</v>
      </c>
      <c r="BM144" s="149" t="s">
        <v>289</v>
      </c>
    </row>
    <row r="145" spans="2:65" s="1" customFormat="1" ht="21.75" customHeight="1">
      <c r="B145" s="136"/>
      <c r="C145" s="137" t="s">
        <v>212</v>
      </c>
      <c r="D145" s="137" t="s">
        <v>131</v>
      </c>
      <c r="E145" s="138" t="s">
        <v>682</v>
      </c>
      <c r="F145" s="139" t="s">
        <v>683</v>
      </c>
      <c r="G145" s="140" t="s">
        <v>147</v>
      </c>
      <c r="H145" s="141">
        <v>25</v>
      </c>
      <c r="I145" s="142"/>
      <c r="J145" s="143">
        <f t="shared" si="0"/>
        <v>0</v>
      </c>
      <c r="K145" s="144"/>
      <c r="L145" s="30"/>
      <c r="M145" s="145" t="s">
        <v>1</v>
      </c>
      <c r="N145" s="146" t="s">
        <v>41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AR145" s="149" t="s">
        <v>135</v>
      </c>
      <c r="AT145" s="149" t="s">
        <v>131</v>
      </c>
      <c r="AU145" s="149" t="s">
        <v>83</v>
      </c>
      <c r="AY145" s="15" t="s">
        <v>128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5" t="s">
        <v>83</v>
      </c>
      <c r="BK145" s="150">
        <f t="shared" si="9"/>
        <v>0</v>
      </c>
      <c r="BL145" s="15" t="s">
        <v>135</v>
      </c>
      <c r="BM145" s="149" t="s">
        <v>298</v>
      </c>
    </row>
    <row r="146" spans="2:65" s="1" customFormat="1" ht="16.5" customHeight="1">
      <c r="B146" s="136"/>
      <c r="C146" s="137" t="s">
        <v>224</v>
      </c>
      <c r="D146" s="137" t="s">
        <v>131</v>
      </c>
      <c r="E146" s="138" t="s">
        <v>684</v>
      </c>
      <c r="F146" s="139" t="s">
        <v>685</v>
      </c>
      <c r="G146" s="140" t="s">
        <v>656</v>
      </c>
      <c r="H146" s="141">
        <v>4</v>
      </c>
      <c r="I146" s="142"/>
      <c r="J146" s="143">
        <f t="shared" si="0"/>
        <v>0</v>
      </c>
      <c r="K146" s="144"/>
      <c r="L146" s="30"/>
      <c r="M146" s="145" t="s">
        <v>1</v>
      </c>
      <c r="N146" s="146" t="s">
        <v>41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AR146" s="149" t="s">
        <v>135</v>
      </c>
      <c r="AT146" s="149" t="s">
        <v>131</v>
      </c>
      <c r="AU146" s="149" t="s">
        <v>83</v>
      </c>
      <c r="AY146" s="15" t="s">
        <v>128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5" t="s">
        <v>83</v>
      </c>
      <c r="BK146" s="150">
        <f t="shared" si="9"/>
        <v>0</v>
      </c>
      <c r="BL146" s="15" t="s">
        <v>135</v>
      </c>
      <c r="BM146" s="149" t="s">
        <v>306</v>
      </c>
    </row>
    <row r="147" spans="2:65" s="1" customFormat="1" ht="24.2" customHeight="1">
      <c r="B147" s="136"/>
      <c r="C147" s="137" t="s">
        <v>229</v>
      </c>
      <c r="D147" s="137" t="s">
        <v>131</v>
      </c>
      <c r="E147" s="138" t="s">
        <v>686</v>
      </c>
      <c r="F147" s="139" t="s">
        <v>687</v>
      </c>
      <c r="G147" s="140" t="s">
        <v>656</v>
      </c>
      <c r="H147" s="141">
        <v>4</v>
      </c>
      <c r="I147" s="142"/>
      <c r="J147" s="143">
        <f t="shared" si="0"/>
        <v>0</v>
      </c>
      <c r="K147" s="144"/>
      <c r="L147" s="30"/>
      <c r="M147" s="145" t="s">
        <v>1</v>
      </c>
      <c r="N147" s="146" t="s">
        <v>41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AR147" s="149" t="s">
        <v>135</v>
      </c>
      <c r="AT147" s="149" t="s">
        <v>131</v>
      </c>
      <c r="AU147" s="149" t="s">
        <v>83</v>
      </c>
      <c r="AY147" s="15" t="s">
        <v>128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5" t="s">
        <v>83</v>
      </c>
      <c r="BK147" s="150">
        <f t="shared" si="9"/>
        <v>0</v>
      </c>
      <c r="BL147" s="15" t="s">
        <v>135</v>
      </c>
      <c r="BM147" s="149" t="s">
        <v>317</v>
      </c>
    </row>
    <row r="148" spans="2:65" s="1" customFormat="1" ht="24.2" customHeight="1">
      <c r="B148" s="136"/>
      <c r="C148" s="137" t="s">
        <v>7</v>
      </c>
      <c r="D148" s="137" t="s">
        <v>131</v>
      </c>
      <c r="E148" s="138" t="s">
        <v>688</v>
      </c>
      <c r="F148" s="139" t="s">
        <v>689</v>
      </c>
      <c r="G148" s="140" t="s">
        <v>656</v>
      </c>
      <c r="H148" s="141">
        <v>1</v>
      </c>
      <c r="I148" s="142"/>
      <c r="J148" s="143">
        <f t="shared" si="0"/>
        <v>0</v>
      </c>
      <c r="K148" s="144"/>
      <c r="L148" s="30"/>
      <c r="M148" s="145" t="s">
        <v>1</v>
      </c>
      <c r="N148" s="146" t="s">
        <v>41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AR148" s="149" t="s">
        <v>135</v>
      </c>
      <c r="AT148" s="149" t="s">
        <v>131</v>
      </c>
      <c r="AU148" s="149" t="s">
        <v>83</v>
      </c>
      <c r="AY148" s="15" t="s">
        <v>128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5" t="s">
        <v>83</v>
      </c>
      <c r="BK148" s="150">
        <f t="shared" si="9"/>
        <v>0</v>
      </c>
      <c r="BL148" s="15" t="s">
        <v>135</v>
      </c>
      <c r="BM148" s="149" t="s">
        <v>327</v>
      </c>
    </row>
    <row r="149" spans="2:65" s="1" customFormat="1" ht="16.5" customHeight="1">
      <c r="B149" s="136"/>
      <c r="C149" s="137" t="s">
        <v>235</v>
      </c>
      <c r="D149" s="137" t="s">
        <v>131</v>
      </c>
      <c r="E149" s="138" t="s">
        <v>690</v>
      </c>
      <c r="F149" s="139" t="s">
        <v>691</v>
      </c>
      <c r="G149" s="140" t="s">
        <v>656</v>
      </c>
      <c r="H149" s="141">
        <v>5</v>
      </c>
      <c r="I149" s="142"/>
      <c r="J149" s="143">
        <f t="shared" si="0"/>
        <v>0</v>
      </c>
      <c r="K149" s="144"/>
      <c r="L149" s="30"/>
      <c r="M149" s="145" t="s">
        <v>1</v>
      </c>
      <c r="N149" s="146" t="s">
        <v>41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AR149" s="149" t="s">
        <v>135</v>
      </c>
      <c r="AT149" s="149" t="s">
        <v>131</v>
      </c>
      <c r="AU149" s="149" t="s">
        <v>83</v>
      </c>
      <c r="AY149" s="15" t="s">
        <v>128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5" t="s">
        <v>83</v>
      </c>
      <c r="BK149" s="150">
        <f t="shared" si="9"/>
        <v>0</v>
      </c>
      <c r="BL149" s="15" t="s">
        <v>135</v>
      </c>
      <c r="BM149" s="149" t="s">
        <v>338</v>
      </c>
    </row>
    <row r="150" spans="2:65" s="1" customFormat="1" ht="24.2" customHeight="1">
      <c r="B150" s="136"/>
      <c r="C150" s="137" t="s">
        <v>239</v>
      </c>
      <c r="D150" s="137" t="s">
        <v>131</v>
      </c>
      <c r="E150" s="138" t="s">
        <v>692</v>
      </c>
      <c r="F150" s="139" t="s">
        <v>693</v>
      </c>
      <c r="G150" s="140" t="s">
        <v>134</v>
      </c>
      <c r="H150" s="141">
        <v>1</v>
      </c>
      <c r="I150" s="142"/>
      <c r="J150" s="143">
        <f t="shared" si="0"/>
        <v>0</v>
      </c>
      <c r="K150" s="144"/>
      <c r="L150" s="30"/>
      <c r="M150" s="145" t="s">
        <v>1</v>
      </c>
      <c r="N150" s="146" t="s">
        <v>41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AR150" s="149" t="s">
        <v>135</v>
      </c>
      <c r="AT150" s="149" t="s">
        <v>131</v>
      </c>
      <c r="AU150" s="149" t="s">
        <v>83</v>
      </c>
      <c r="AY150" s="15" t="s">
        <v>128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5" t="s">
        <v>83</v>
      </c>
      <c r="BK150" s="150">
        <f t="shared" si="9"/>
        <v>0</v>
      </c>
      <c r="BL150" s="15" t="s">
        <v>135</v>
      </c>
      <c r="BM150" s="149" t="s">
        <v>347</v>
      </c>
    </row>
    <row r="151" spans="2:65" s="1" customFormat="1" ht="24.2" customHeight="1">
      <c r="B151" s="136"/>
      <c r="C151" s="137" t="s">
        <v>243</v>
      </c>
      <c r="D151" s="137" t="s">
        <v>131</v>
      </c>
      <c r="E151" s="138" t="s">
        <v>694</v>
      </c>
      <c r="F151" s="139" t="s">
        <v>695</v>
      </c>
      <c r="G151" s="140" t="s">
        <v>656</v>
      </c>
      <c r="H151" s="141">
        <v>1</v>
      </c>
      <c r="I151" s="142"/>
      <c r="J151" s="143">
        <f t="shared" si="0"/>
        <v>0</v>
      </c>
      <c r="K151" s="144"/>
      <c r="L151" s="30"/>
      <c r="M151" s="145" t="s">
        <v>1</v>
      </c>
      <c r="N151" s="146" t="s">
        <v>41</v>
      </c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AR151" s="149" t="s">
        <v>135</v>
      </c>
      <c r="AT151" s="149" t="s">
        <v>131</v>
      </c>
      <c r="AU151" s="149" t="s">
        <v>83</v>
      </c>
      <c r="AY151" s="15" t="s">
        <v>128</v>
      </c>
      <c r="BE151" s="150">
        <f t="shared" si="4"/>
        <v>0</v>
      </c>
      <c r="BF151" s="150">
        <f t="shared" si="5"/>
        <v>0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5" t="s">
        <v>83</v>
      </c>
      <c r="BK151" s="150">
        <f t="shared" si="9"/>
        <v>0</v>
      </c>
      <c r="BL151" s="15" t="s">
        <v>135</v>
      </c>
      <c r="BM151" s="149" t="s">
        <v>356</v>
      </c>
    </row>
    <row r="152" spans="2:65" s="1" customFormat="1" ht="16.5" customHeight="1">
      <c r="B152" s="136"/>
      <c r="C152" s="137" t="s">
        <v>247</v>
      </c>
      <c r="D152" s="137" t="s">
        <v>131</v>
      </c>
      <c r="E152" s="138" t="s">
        <v>696</v>
      </c>
      <c r="F152" s="139" t="s">
        <v>697</v>
      </c>
      <c r="G152" s="140" t="s">
        <v>656</v>
      </c>
      <c r="H152" s="141">
        <v>1</v>
      </c>
      <c r="I152" s="142"/>
      <c r="J152" s="143">
        <f t="shared" si="0"/>
        <v>0</v>
      </c>
      <c r="K152" s="144"/>
      <c r="L152" s="30"/>
      <c r="M152" s="145" t="s">
        <v>1</v>
      </c>
      <c r="N152" s="146" t="s">
        <v>41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AR152" s="149" t="s">
        <v>135</v>
      </c>
      <c r="AT152" s="149" t="s">
        <v>131</v>
      </c>
      <c r="AU152" s="149" t="s">
        <v>83</v>
      </c>
      <c r="AY152" s="15" t="s">
        <v>128</v>
      </c>
      <c r="BE152" s="150">
        <f t="shared" si="4"/>
        <v>0</v>
      </c>
      <c r="BF152" s="150">
        <f t="shared" si="5"/>
        <v>0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5" t="s">
        <v>83</v>
      </c>
      <c r="BK152" s="150">
        <f t="shared" si="9"/>
        <v>0</v>
      </c>
      <c r="BL152" s="15" t="s">
        <v>135</v>
      </c>
      <c r="BM152" s="149" t="s">
        <v>364</v>
      </c>
    </row>
    <row r="153" spans="2:65" s="1" customFormat="1" ht="16.5" customHeight="1">
      <c r="B153" s="136"/>
      <c r="C153" s="137" t="s">
        <v>251</v>
      </c>
      <c r="D153" s="137" t="s">
        <v>131</v>
      </c>
      <c r="E153" s="138" t="s">
        <v>698</v>
      </c>
      <c r="F153" s="139" t="s">
        <v>699</v>
      </c>
      <c r="G153" s="140" t="s">
        <v>656</v>
      </c>
      <c r="H153" s="141">
        <v>4</v>
      </c>
      <c r="I153" s="142"/>
      <c r="J153" s="143">
        <f t="shared" si="0"/>
        <v>0</v>
      </c>
      <c r="K153" s="144"/>
      <c r="L153" s="30"/>
      <c r="M153" s="145" t="s">
        <v>1</v>
      </c>
      <c r="N153" s="146" t="s">
        <v>41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AR153" s="149" t="s">
        <v>135</v>
      </c>
      <c r="AT153" s="149" t="s">
        <v>131</v>
      </c>
      <c r="AU153" s="149" t="s">
        <v>83</v>
      </c>
      <c r="AY153" s="15" t="s">
        <v>128</v>
      </c>
      <c r="BE153" s="150">
        <f t="shared" si="4"/>
        <v>0</v>
      </c>
      <c r="BF153" s="150">
        <f t="shared" si="5"/>
        <v>0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5" t="s">
        <v>83</v>
      </c>
      <c r="BK153" s="150">
        <f t="shared" si="9"/>
        <v>0</v>
      </c>
      <c r="BL153" s="15" t="s">
        <v>135</v>
      </c>
      <c r="BM153" s="149" t="s">
        <v>372</v>
      </c>
    </row>
    <row r="154" spans="2:65" s="1" customFormat="1" ht="16.5" customHeight="1">
      <c r="B154" s="136"/>
      <c r="C154" s="137" t="s">
        <v>255</v>
      </c>
      <c r="D154" s="137" t="s">
        <v>131</v>
      </c>
      <c r="E154" s="138" t="s">
        <v>700</v>
      </c>
      <c r="F154" s="139" t="s">
        <v>701</v>
      </c>
      <c r="G154" s="140" t="s">
        <v>656</v>
      </c>
      <c r="H154" s="141">
        <v>5</v>
      </c>
      <c r="I154" s="142"/>
      <c r="J154" s="143">
        <f t="shared" si="0"/>
        <v>0</v>
      </c>
      <c r="K154" s="144"/>
      <c r="L154" s="30"/>
      <c r="M154" s="145" t="s">
        <v>1</v>
      </c>
      <c r="N154" s="146" t="s">
        <v>41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AR154" s="149" t="s">
        <v>135</v>
      </c>
      <c r="AT154" s="149" t="s">
        <v>131</v>
      </c>
      <c r="AU154" s="149" t="s">
        <v>83</v>
      </c>
      <c r="AY154" s="15" t="s">
        <v>128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5" t="s">
        <v>83</v>
      </c>
      <c r="BK154" s="150">
        <f t="shared" si="9"/>
        <v>0</v>
      </c>
      <c r="BL154" s="15" t="s">
        <v>135</v>
      </c>
      <c r="BM154" s="149" t="s">
        <v>380</v>
      </c>
    </row>
    <row r="155" spans="2:65" s="1" customFormat="1" ht="16.5" customHeight="1">
      <c r="B155" s="136"/>
      <c r="C155" s="137" t="s">
        <v>261</v>
      </c>
      <c r="D155" s="137" t="s">
        <v>131</v>
      </c>
      <c r="E155" s="138" t="s">
        <v>702</v>
      </c>
      <c r="F155" s="139" t="s">
        <v>703</v>
      </c>
      <c r="G155" s="140" t="s">
        <v>134</v>
      </c>
      <c r="H155" s="141">
        <v>1</v>
      </c>
      <c r="I155" s="142"/>
      <c r="J155" s="143">
        <f t="shared" si="0"/>
        <v>0</v>
      </c>
      <c r="K155" s="144"/>
      <c r="L155" s="30"/>
      <c r="M155" s="145" t="s">
        <v>1</v>
      </c>
      <c r="N155" s="146" t="s">
        <v>41</v>
      </c>
      <c r="P155" s="147">
        <f t="shared" si="1"/>
        <v>0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AR155" s="149" t="s">
        <v>135</v>
      </c>
      <c r="AT155" s="149" t="s">
        <v>131</v>
      </c>
      <c r="AU155" s="149" t="s">
        <v>83</v>
      </c>
      <c r="AY155" s="15" t="s">
        <v>128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5" t="s">
        <v>83</v>
      </c>
      <c r="BK155" s="150">
        <f t="shared" si="9"/>
        <v>0</v>
      </c>
      <c r="BL155" s="15" t="s">
        <v>135</v>
      </c>
      <c r="BM155" s="149" t="s">
        <v>389</v>
      </c>
    </row>
    <row r="156" spans="2:65" s="1" customFormat="1" ht="16.5" customHeight="1">
      <c r="B156" s="136"/>
      <c r="C156" s="137" t="s">
        <v>266</v>
      </c>
      <c r="D156" s="137" t="s">
        <v>131</v>
      </c>
      <c r="E156" s="138" t="s">
        <v>704</v>
      </c>
      <c r="F156" s="139" t="s">
        <v>705</v>
      </c>
      <c r="G156" s="140" t="s">
        <v>134</v>
      </c>
      <c r="H156" s="141">
        <v>1</v>
      </c>
      <c r="I156" s="142"/>
      <c r="J156" s="143">
        <f t="shared" si="0"/>
        <v>0</v>
      </c>
      <c r="K156" s="144"/>
      <c r="L156" s="30"/>
      <c r="M156" s="145" t="s">
        <v>1</v>
      </c>
      <c r="N156" s="146" t="s">
        <v>41</v>
      </c>
      <c r="P156" s="147">
        <f t="shared" si="1"/>
        <v>0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AR156" s="149" t="s">
        <v>135</v>
      </c>
      <c r="AT156" s="149" t="s">
        <v>131</v>
      </c>
      <c r="AU156" s="149" t="s">
        <v>83</v>
      </c>
      <c r="AY156" s="15" t="s">
        <v>128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5" t="s">
        <v>83</v>
      </c>
      <c r="BK156" s="150">
        <f t="shared" si="9"/>
        <v>0</v>
      </c>
      <c r="BL156" s="15" t="s">
        <v>135</v>
      </c>
      <c r="BM156" s="149" t="s">
        <v>398</v>
      </c>
    </row>
    <row r="157" spans="2:65" s="1" customFormat="1" ht="16.5" customHeight="1">
      <c r="B157" s="136"/>
      <c r="C157" s="137" t="s">
        <v>271</v>
      </c>
      <c r="D157" s="137" t="s">
        <v>131</v>
      </c>
      <c r="E157" s="138" t="s">
        <v>706</v>
      </c>
      <c r="F157" s="139" t="s">
        <v>707</v>
      </c>
      <c r="G157" s="140" t="s">
        <v>134</v>
      </c>
      <c r="H157" s="141">
        <v>1</v>
      </c>
      <c r="I157" s="142"/>
      <c r="J157" s="143">
        <f t="shared" si="0"/>
        <v>0</v>
      </c>
      <c r="K157" s="144"/>
      <c r="L157" s="30"/>
      <c r="M157" s="145" t="s">
        <v>1</v>
      </c>
      <c r="N157" s="146" t="s">
        <v>41</v>
      </c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AR157" s="149" t="s">
        <v>135</v>
      </c>
      <c r="AT157" s="149" t="s">
        <v>131</v>
      </c>
      <c r="AU157" s="149" t="s">
        <v>83</v>
      </c>
      <c r="AY157" s="15" t="s">
        <v>128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5" t="s">
        <v>83</v>
      </c>
      <c r="BK157" s="150">
        <f t="shared" si="9"/>
        <v>0</v>
      </c>
      <c r="BL157" s="15" t="s">
        <v>135</v>
      </c>
      <c r="BM157" s="149" t="s">
        <v>407</v>
      </c>
    </row>
    <row r="158" spans="2:65" s="1" customFormat="1" ht="24.2" customHeight="1">
      <c r="B158" s="136"/>
      <c r="C158" s="137" t="s">
        <v>275</v>
      </c>
      <c r="D158" s="137" t="s">
        <v>131</v>
      </c>
      <c r="E158" s="138" t="s">
        <v>708</v>
      </c>
      <c r="F158" s="139" t="s">
        <v>709</v>
      </c>
      <c r="G158" s="140" t="s">
        <v>710</v>
      </c>
      <c r="H158" s="141">
        <v>5</v>
      </c>
      <c r="I158" s="142"/>
      <c r="J158" s="143">
        <f t="shared" si="0"/>
        <v>0</v>
      </c>
      <c r="K158" s="144"/>
      <c r="L158" s="30"/>
      <c r="M158" s="145" t="s">
        <v>1</v>
      </c>
      <c r="N158" s="146" t="s">
        <v>41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AR158" s="149" t="s">
        <v>135</v>
      </c>
      <c r="AT158" s="149" t="s">
        <v>131</v>
      </c>
      <c r="AU158" s="149" t="s">
        <v>83</v>
      </c>
      <c r="AY158" s="15" t="s">
        <v>128</v>
      </c>
      <c r="BE158" s="150">
        <f t="shared" si="4"/>
        <v>0</v>
      </c>
      <c r="BF158" s="150">
        <f t="shared" si="5"/>
        <v>0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5" t="s">
        <v>83</v>
      </c>
      <c r="BK158" s="150">
        <f t="shared" si="9"/>
        <v>0</v>
      </c>
      <c r="BL158" s="15" t="s">
        <v>135</v>
      </c>
      <c r="BM158" s="149" t="s">
        <v>417</v>
      </c>
    </row>
    <row r="159" spans="2:65" s="1" customFormat="1" ht="16.5" customHeight="1">
      <c r="B159" s="136"/>
      <c r="C159" s="137" t="s">
        <v>280</v>
      </c>
      <c r="D159" s="137" t="s">
        <v>131</v>
      </c>
      <c r="E159" s="138" t="s">
        <v>711</v>
      </c>
      <c r="F159" s="139" t="s">
        <v>712</v>
      </c>
      <c r="G159" s="140" t="s">
        <v>134</v>
      </c>
      <c r="H159" s="141">
        <v>1</v>
      </c>
      <c r="I159" s="142"/>
      <c r="J159" s="143">
        <f t="shared" si="0"/>
        <v>0</v>
      </c>
      <c r="K159" s="144"/>
      <c r="L159" s="30"/>
      <c r="M159" s="145" t="s">
        <v>1</v>
      </c>
      <c r="N159" s="146" t="s">
        <v>41</v>
      </c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AR159" s="149" t="s">
        <v>135</v>
      </c>
      <c r="AT159" s="149" t="s">
        <v>131</v>
      </c>
      <c r="AU159" s="149" t="s">
        <v>83</v>
      </c>
      <c r="AY159" s="15" t="s">
        <v>128</v>
      </c>
      <c r="BE159" s="150">
        <f t="shared" si="4"/>
        <v>0</v>
      </c>
      <c r="BF159" s="150">
        <f t="shared" si="5"/>
        <v>0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5" t="s">
        <v>83</v>
      </c>
      <c r="BK159" s="150">
        <f t="shared" si="9"/>
        <v>0</v>
      </c>
      <c r="BL159" s="15" t="s">
        <v>135</v>
      </c>
      <c r="BM159" s="149" t="s">
        <v>427</v>
      </c>
    </row>
    <row r="160" spans="2:65" s="1" customFormat="1" ht="16.5" customHeight="1">
      <c r="B160" s="136"/>
      <c r="C160" s="137" t="s">
        <v>284</v>
      </c>
      <c r="D160" s="137" t="s">
        <v>131</v>
      </c>
      <c r="E160" s="138" t="s">
        <v>713</v>
      </c>
      <c r="F160" s="139" t="s">
        <v>714</v>
      </c>
      <c r="G160" s="140" t="s">
        <v>134</v>
      </c>
      <c r="H160" s="141">
        <v>1</v>
      </c>
      <c r="I160" s="142"/>
      <c r="J160" s="143">
        <f t="shared" si="0"/>
        <v>0</v>
      </c>
      <c r="K160" s="144"/>
      <c r="L160" s="30"/>
      <c r="M160" s="145" t="s">
        <v>1</v>
      </c>
      <c r="N160" s="146" t="s">
        <v>41</v>
      </c>
      <c r="P160" s="147">
        <f t="shared" si="1"/>
        <v>0</v>
      </c>
      <c r="Q160" s="147">
        <v>0</v>
      </c>
      <c r="R160" s="147">
        <f t="shared" si="2"/>
        <v>0</v>
      </c>
      <c r="S160" s="147">
        <v>0</v>
      </c>
      <c r="T160" s="148">
        <f t="shared" si="3"/>
        <v>0</v>
      </c>
      <c r="AR160" s="149" t="s">
        <v>135</v>
      </c>
      <c r="AT160" s="149" t="s">
        <v>131</v>
      </c>
      <c r="AU160" s="149" t="s">
        <v>83</v>
      </c>
      <c r="AY160" s="15" t="s">
        <v>128</v>
      </c>
      <c r="BE160" s="150">
        <f t="shared" si="4"/>
        <v>0</v>
      </c>
      <c r="BF160" s="150">
        <f t="shared" si="5"/>
        <v>0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5" t="s">
        <v>83</v>
      </c>
      <c r="BK160" s="150">
        <f t="shared" si="9"/>
        <v>0</v>
      </c>
      <c r="BL160" s="15" t="s">
        <v>135</v>
      </c>
      <c r="BM160" s="149" t="s">
        <v>438</v>
      </c>
    </row>
    <row r="161" spans="2:65" s="1" customFormat="1" ht="16.5" customHeight="1">
      <c r="B161" s="136"/>
      <c r="C161" s="137" t="s">
        <v>289</v>
      </c>
      <c r="D161" s="137" t="s">
        <v>131</v>
      </c>
      <c r="E161" s="138" t="s">
        <v>715</v>
      </c>
      <c r="F161" s="139" t="s">
        <v>716</v>
      </c>
      <c r="G161" s="140" t="s">
        <v>513</v>
      </c>
      <c r="H161" s="177"/>
      <c r="I161" s="142"/>
      <c r="J161" s="143">
        <f t="shared" si="0"/>
        <v>0</v>
      </c>
      <c r="K161" s="144"/>
      <c r="L161" s="30"/>
      <c r="M161" s="145" t="s">
        <v>1</v>
      </c>
      <c r="N161" s="146" t="s">
        <v>41</v>
      </c>
      <c r="P161" s="147">
        <f t="shared" si="1"/>
        <v>0</v>
      </c>
      <c r="Q161" s="147">
        <v>0</v>
      </c>
      <c r="R161" s="147">
        <f t="shared" si="2"/>
        <v>0</v>
      </c>
      <c r="S161" s="147">
        <v>0</v>
      </c>
      <c r="T161" s="148">
        <f t="shared" si="3"/>
        <v>0</v>
      </c>
      <c r="AR161" s="149" t="s">
        <v>135</v>
      </c>
      <c r="AT161" s="149" t="s">
        <v>131</v>
      </c>
      <c r="AU161" s="149" t="s">
        <v>83</v>
      </c>
      <c r="AY161" s="15" t="s">
        <v>128</v>
      </c>
      <c r="BE161" s="150">
        <f t="shared" si="4"/>
        <v>0</v>
      </c>
      <c r="BF161" s="150">
        <f t="shared" si="5"/>
        <v>0</v>
      </c>
      <c r="BG161" s="150">
        <f t="shared" si="6"/>
        <v>0</v>
      </c>
      <c r="BH161" s="150">
        <f t="shared" si="7"/>
        <v>0</v>
      </c>
      <c r="BI161" s="150">
        <f t="shared" si="8"/>
        <v>0</v>
      </c>
      <c r="BJ161" s="15" t="s">
        <v>83</v>
      </c>
      <c r="BK161" s="150">
        <f t="shared" si="9"/>
        <v>0</v>
      </c>
      <c r="BL161" s="15" t="s">
        <v>135</v>
      </c>
      <c r="BM161" s="149" t="s">
        <v>448</v>
      </c>
    </row>
    <row r="162" spans="2:65" s="11" customFormat="1" ht="25.9" customHeight="1">
      <c r="B162" s="125"/>
      <c r="D162" s="126" t="s">
        <v>75</v>
      </c>
      <c r="E162" s="127" t="s">
        <v>717</v>
      </c>
      <c r="F162" s="127" t="s">
        <v>718</v>
      </c>
      <c r="I162" s="128"/>
      <c r="J162" s="115">
        <f>BK162</f>
        <v>0</v>
      </c>
      <c r="L162" s="125"/>
      <c r="M162" s="129"/>
      <c r="P162" s="130">
        <f>P163</f>
        <v>0</v>
      </c>
      <c r="R162" s="130">
        <f>R163</f>
        <v>0</v>
      </c>
      <c r="T162" s="131">
        <f>T163</f>
        <v>0</v>
      </c>
      <c r="AR162" s="126" t="s">
        <v>83</v>
      </c>
      <c r="AT162" s="132" t="s">
        <v>75</v>
      </c>
      <c r="AU162" s="132" t="s">
        <v>76</v>
      </c>
      <c r="AY162" s="126" t="s">
        <v>128</v>
      </c>
      <c r="BK162" s="133">
        <f>BK163</f>
        <v>0</v>
      </c>
    </row>
    <row r="163" spans="2:65" s="1" customFormat="1" ht="16.5" customHeight="1">
      <c r="B163" s="136"/>
      <c r="C163" s="137" t="s">
        <v>294</v>
      </c>
      <c r="D163" s="137" t="s">
        <v>131</v>
      </c>
      <c r="E163" s="138" t="s">
        <v>719</v>
      </c>
      <c r="F163" s="139" t="s">
        <v>720</v>
      </c>
      <c r="G163" s="140" t="s">
        <v>160</v>
      </c>
      <c r="H163" s="141">
        <v>70</v>
      </c>
      <c r="I163" s="142"/>
      <c r="J163" s="143">
        <f>ROUND(I163*H163,2)</f>
        <v>0</v>
      </c>
      <c r="K163" s="144"/>
      <c r="L163" s="30"/>
      <c r="M163" s="145" t="s">
        <v>1</v>
      </c>
      <c r="N163" s="146" t="s">
        <v>41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135</v>
      </c>
      <c r="AT163" s="149" t="s">
        <v>131</v>
      </c>
      <c r="AU163" s="149" t="s">
        <v>83</v>
      </c>
      <c r="AY163" s="15" t="s">
        <v>128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5" t="s">
        <v>83</v>
      </c>
      <c r="BK163" s="150">
        <f>ROUND(I163*H163,2)</f>
        <v>0</v>
      </c>
      <c r="BL163" s="15" t="s">
        <v>135</v>
      </c>
      <c r="BM163" s="149" t="s">
        <v>458</v>
      </c>
    </row>
    <row r="164" spans="2:65" s="11" customFormat="1" ht="25.9" customHeight="1">
      <c r="B164" s="125"/>
      <c r="D164" s="126" t="s">
        <v>75</v>
      </c>
      <c r="E164" s="127" t="s">
        <v>721</v>
      </c>
      <c r="F164" s="127" t="s">
        <v>722</v>
      </c>
      <c r="I164" s="128"/>
      <c r="J164" s="115">
        <f>BK164</f>
        <v>0</v>
      </c>
      <c r="L164" s="125"/>
      <c r="M164" s="129"/>
      <c r="P164" s="130">
        <f>SUM(P165:P166)</f>
        <v>0</v>
      </c>
      <c r="R164" s="130">
        <f>SUM(R165:R166)</f>
        <v>0</v>
      </c>
      <c r="T164" s="131">
        <f>SUM(T165:T166)</f>
        <v>0</v>
      </c>
      <c r="AR164" s="126" t="s">
        <v>83</v>
      </c>
      <c r="AT164" s="132" t="s">
        <v>75</v>
      </c>
      <c r="AU164" s="132" t="s">
        <v>76</v>
      </c>
      <c r="AY164" s="126" t="s">
        <v>128</v>
      </c>
      <c r="BK164" s="133">
        <f>SUM(BK165:BK166)</f>
        <v>0</v>
      </c>
    </row>
    <row r="165" spans="2:65" s="1" customFormat="1" ht="24.2" customHeight="1">
      <c r="B165" s="136"/>
      <c r="C165" s="137" t="s">
        <v>298</v>
      </c>
      <c r="D165" s="137" t="s">
        <v>131</v>
      </c>
      <c r="E165" s="138" t="s">
        <v>723</v>
      </c>
      <c r="F165" s="139" t="s">
        <v>724</v>
      </c>
      <c r="G165" s="140" t="s">
        <v>656</v>
      </c>
      <c r="H165" s="141">
        <v>1</v>
      </c>
      <c r="I165" s="142"/>
      <c r="J165" s="143">
        <f>ROUND(I165*H165,2)</f>
        <v>0</v>
      </c>
      <c r="K165" s="144"/>
      <c r="L165" s="30"/>
      <c r="M165" s="145" t="s">
        <v>1</v>
      </c>
      <c r="N165" s="146" t="s">
        <v>41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135</v>
      </c>
      <c r="AT165" s="149" t="s">
        <v>131</v>
      </c>
      <c r="AU165" s="149" t="s">
        <v>83</v>
      </c>
      <c r="AY165" s="15" t="s">
        <v>128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5" t="s">
        <v>83</v>
      </c>
      <c r="BK165" s="150">
        <f>ROUND(I165*H165,2)</f>
        <v>0</v>
      </c>
      <c r="BL165" s="15" t="s">
        <v>135</v>
      </c>
      <c r="BM165" s="149" t="s">
        <v>466</v>
      </c>
    </row>
    <row r="166" spans="2:65" s="1" customFormat="1" ht="21.75" customHeight="1">
      <c r="B166" s="136"/>
      <c r="C166" s="137" t="s">
        <v>302</v>
      </c>
      <c r="D166" s="137" t="s">
        <v>131</v>
      </c>
      <c r="E166" s="138" t="s">
        <v>725</v>
      </c>
      <c r="F166" s="139" t="s">
        <v>726</v>
      </c>
      <c r="G166" s="140" t="s">
        <v>656</v>
      </c>
      <c r="H166" s="141">
        <v>3</v>
      </c>
      <c r="I166" s="142"/>
      <c r="J166" s="143">
        <f>ROUND(I166*H166,2)</f>
        <v>0</v>
      </c>
      <c r="K166" s="144"/>
      <c r="L166" s="30"/>
      <c r="M166" s="145" t="s">
        <v>1</v>
      </c>
      <c r="N166" s="146" t="s">
        <v>41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135</v>
      </c>
      <c r="AT166" s="149" t="s">
        <v>131</v>
      </c>
      <c r="AU166" s="149" t="s">
        <v>83</v>
      </c>
      <c r="AY166" s="15" t="s">
        <v>128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5" t="s">
        <v>83</v>
      </c>
      <c r="BK166" s="150">
        <f>ROUND(I166*H166,2)</f>
        <v>0</v>
      </c>
      <c r="BL166" s="15" t="s">
        <v>135</v>
      </c>
      <c r="BM166" s="149" t="s">
        <v>476</v>
      </c>
    </row>
    <row r="167" spans="2:65" s="11" customFormat="1" ht="25.9" customHeight="1">
      <c r="B167" s="125"/>
      <c r="D167" s="126" t="s">
        <v>75</v>
      </c>
      <c r="E167" s="127" t="s">
        <v>727</v>
      </c>
      <c r="F167" s="127" t="s">
        <v>728</v>
      </c>
      <c r="I167" s="128"/>
      <c r="J167" s="115">
        <f>BK167</f>
        <v>0</v>
      </c>
      <c r="L167" s="125"/>
      <c r="M167" s="129"/>
      <c r="P167" s="130">
        <f>P168</f>
        <v>0</v>
      </c>
      <c r="R167" s="130">
        <f>R168</f>
        <v>0</v>
      </c>
      <c r="T167" s="131">
        <f>T168</f>
        <v>0</v>
      </c>
      <c r="AR167" s="126" t="s">
        <v>83</v>
      </c>
      <c r="AT167" s="132" t="s">
        <v>75</v>
      </c>
      <c r="AU167" s="132" t="s">
        <v>76</v>
      </c>
      <c r="AY167" s="126" t="s">
        <v>128</v>
      </c>
      <c r="BK167" s="133">
        <f>BK168</f>
        <v>0</v>
      </c>
    </row>
    <row r="168" spans="2:65" s="1" customFormat="1" ht="16.5" customHeight="1">
      <c r="B168" s="136"/>
      <c r="C168" s="137" t="s">
        <v>306</v>
      </c>
      <c r="D168" s="137" t="s">
        <v>131</v>
      </c>
      <c r="E168" s="138" t="s">
        <v>729</v>
      </c>
      <c r="F168" s="139" t="s">
        <v>730</v>
      </c>
      <c r="G168" s="140" t="s">
        <v>656</v>
      </c>
      <c r="H168" s="141">
        <v>1</v>
      </c>
      <c r="I168" s="142"/>
      <c r="J168" s="143">
        <f>ROUND(I168*H168,2)</f>
        <v>0</v>
      </c>
      <c r="K168" s="144"/>
      <c r="L168" s="30"/>
      <c r="M168" s="145" t="s">
        <v>1</v>
      </c>
      <c r="N168" s="146" t="s">
        <v>41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135</v>
      </c>
      <c r="AT168" s="149" t="s">
        <v>131</v>
      </c>
      <c r="AU168" s="149" t="s">
        <v>83</v>
      </c>
      <c r="AY168" s="15" t="s">
        <v>128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5" t="s">
        <v>83</v>
      </c>
      <c r="BK168" s="150">
        <f>ROUND(I168*H168,2)</f>
        <v>0</v>
      </c>
      <c r="BL168" s="15" t="s">
        <v>135</v>
      </c>
      <c r="BM168" s="149" t="s">
        <v>485</v>
      </c>
    </row>
    <row r="169" spans="2:65" s="11" customFormat="1" ht="25.9" customHeight="1">
      <c r="B169" s="125"/>
      <c r="D169" s="126" t="s">
        <v>75</v>
      </c>
      <c r="E169" s="127" t="s">
        <v>731</v>
      </c>
      <c r="F169" s="127" t="s">
        <v>508</v>
      </c>
      <c r="I169" s="128"/>
      <c r="J169" s="115">
        <f>BK169</f>
        <v>0</v>
      </c>
      <c r="L169" s="125"/>
      <c r="M169" s="129"/>
      <c r="P169" s="130">
        <f>P170</f>
        <v>0</v>
      </c>
      <c r="R169" s="130">
        <f>R170</f>
        <v>0</v>
      </c>
      <c r="T169" s="131">
        <f>T170</f>
        <v>0</v>
      </c>
      <c r="AR169" s="126" t="s">
        <v>83</v>
      </c>
      <c r="AT169" s="132" t="s">
        <v>75</v>
      </c>
      <c r="AU169" s="132" t="s">
        <v>76</v>
      </c>
      <c r="AY169" s="126" t="s">
        <v>128</v>
      </c>
      <c r="BK169" s="133">
        <f>BK170</f>
        <v>0</v>
      </c>
    </row>
    <row r="170" spans="2:65" s="1" customFormat="1" ht="16.5" customHeight="1">
      <c r="B170" s="136"/>
      <c r="C170" s="137" t="s">
        <v>311</v>
      </c>
      <c r="D170" s="137" t="s">
        <v>131</v>
      </c>
      <c r="E170" s="138" t="s">
        <v>732</v>
      </c>
      <c r="F170" s="139" t="s">
        <v>733</v>
      </c>
      <c r="G170" s="140" t="s">
        <v>513</v>
      </c>
      <c r="H170" s="177"/>
      <c r="I170" s="142"/>
      <c r="J170" s="143">
        <f>ROUND(I170*H170,2)</f>
        <v>0</v>
      </c>
      <c r="K170" s="144"/>
      <c r="L170" s="30"/>
      <c r="M170" s="145" t="s">
        <v>1</v>
      </c>
      <c r="N170" s="146" t="s">
        <v>41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135</v>
      </c>
      <c r="AT170" s="149" t="s">
        <v>131</v>
      </c>
      <c r="AU170" s="149" t="s">
        <v>83</v>
      </c>
      <c r="AY170" s="15" t="s">
        <v>128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5" t="s">
        <v>83</v>
      </c>
      <c r="BK170" s="150">
        <f>ROUND(I170*H170,2)</f>
        <v>0</v>
      </c>
      <c r="BL170" s="15" t="s">
        <v>135</v>
      </c>
      <c r="BM170" s="149" t="s">
        <v>494</v>
      </c>
    </row>
    <row r="171" spans="2:65" s="1" customFormat="1" ht="49.9" customHeight="1">
      <c r="B171" s="30"/>
      <c r="E171" s="127" t="s">
        <v>528</v>
      </c>
      <c r="F171" s="127" t="s">
        <v>529</v>
      </c>
      <c r="J171" s="115">
        <f t="shared" ref="J171:J176" si="10">BK171</f>
        <v>0</v>
      </c>
      <c r="L171" s="30"/>
      <c r="M171" s="178"/>
      <c r="T171" s="54"/>
      <c r="AT171" s="15" t="s">
        <v>75</v>
      </c>
      <c r="AU171" s="15" t="s">
        <v>76</v>
      </c>
      <c r="AY171" s="15" t="s">
        <v>530</v>
      </c>
      <c r="BK171" s="150">
        <f>SUM(BK172:BK176)</f>
        <v>0</v>
      </c>
    </row>
    <row r="172" spans="2:65" s="1" customFormat="1" ht="16.350000000000001" customHeight="1">
      <c r="B172" s="30"/>
      <c r="C172" s="179" t="s">
        <v>1</v>
      </c>
      <c r="D172" s="179" t="s">
        <v>131</v>
      </c>
      <c r="E172" s="180" t="s">
        <v>1</v>
      </c>
      <c r="F172" s="181" t="s">
        <v>1</v>
      </c>
      <c r="G172" s="182" t="s">
        <v>1</v>
      </c>
      <c r="H172" s="183"/>
      <c r="I172" s="184"/>
      <c r="J172" s="185">
        <f t="shared" si="10"/>
        <v>0</v>
      </c>
      <c r="K172" s="186"/>
      <c r="L172" s="30"/>
      <c r="M172" s="187" t="s">
        <v>1</v>
      </c>
      <c r="N172" s="188" t="s">
        <v>41</v>
      </c>
      <c r="T172" s="54"/>
      <c r="AT172" s="15" t="s">
        <v>530</v>
      </c>
      <c r="AU172" s="15" t="s">
        <v>83</v>
      </c>
      <c r="AY172" s="15" t="s">
        <v>530</v>
      </c>
      <c r="BE172" s="150">
        <f>IF(N172="základní",J172,0)</f>
        <v>0</v>
      </c>
      <c r="BF172" s="150">
        <f>IF(N172="snížená",J172,0)</f>
        <v>0</v>
      </c>
      <c r="BG172" s="150">
        <f>IF(N172="zákl. přenesená",J172,0)</f>
        <v>0</v>
      </c>
      <c r="BH172" s="150">
        <f>IF(N172="sníž. přenesená",J172,0)</f>
        <v>0</v>
      </c>
      <c r="BI172" s="150">
        <f>IF(N172="nulová",J172,0)</f>
        <v>0</v>
      </c>
      <c r="BJ172" s="15" t="s">
        <v>83</v>
      </c>
      <c r="BK172" s="150">
        <f>I172*H172</f>
        <v>0</v>
      </c>
    </row>
    <row r="173" spans="2:65" s="1" customFormat="1" ht="16.350000000000001" customHeight="1">
      <c r="B173" s="30"/>
      <c r="C173" s="179" t="s">
        <v>1</v>
      </c>
      <c r="D173" s="179" t="s">
        <v>131</v>
      </c>
      <c r="E173" s="180" t="s">
        <v>1</v>
      </c>
      <c r="F173" s="181" t="s">
        <v>1</v>
      </c>
      <c r="G173" s="182" t="s">
        <v>1</v>
      </c>
      <c r="H173" s="183"/>
      <c r="I173" s="184"/>
      <c r="J173" s="185">
        <f t="shared" si="10"/>
        <v>0</v>
      </c>
      <c r="K173" s="186"/>
      <c r="L173" s="30"/>
      <c r="M173" s="187" t="s">
        <v>1</v>
      </c>
      <c r="N173" s="188" t="s">
        <v>41</v>
      </c>
      <c r="T173" s="54"/>
      <c r="AT173" s="15" t="s">
        <v>530</v>
      </c>
      <c r="AU173" s="15" t="s">
        <v>83</v>
      </c>
      <c r="AY173" s="15" t="s">
        <v>530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5" t="s">
        <v>83</v>
      </c>
      <c r="BK173" s="150">
        <f>I173*H173</f>
        <v>0</v>
      </c>
    </row>
    <row r="174" spans="2:65" s="1" customFormat="1" ht="16.350000000000001" customHeight="1">
      <c r="B174" s="30"/>
      <c r="C174" s="179" t="s">
        <v>1</v>
      </c>
      <c r="D174" s="179" t="s">
        <v>131</v>
      </c>
      <c r="E174" s="180" t="s">
        <v>1</v>
      </c>
      <c r="F174" s="181" t="s">
        <v>1</v>
      </c>
      <c r="G174" s="182" t="s">
        <v>1</v>
      </c>
      <c r="H174" s="183"/>
      <c r="I174" s="184"/>
      <c r="J174" s="185">
        <f t="shared" si="10"/>
        <v>0</v>
      </c>
      <c r="K174" s="186"/>
      <c r="L174" s="30"/>
      <c r="M174" s="187" t="s">
        <v>1</v>
      </c>
      <c r="N174" s="188" t="s">
        <v>41</v>
      </c>
      <c r="T174" s="54"/>
      <c r="AT174" s="15" t="s">
        <v>530</v>
      </c>
      <c r="AU174" s="15" t="s">
        <v>83</v>
      </c>
      <c r="AY174" s="15" t="s">
        <v>530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5" t="s">
        <v>83</v>
      </c>
      <c r="BK174" s="150">
        <f>I174*H174</f>
        <v>0</v>
      </c>
    </row>
    <row r="175" spans="2:65" s="1" customFormat="1" ht="16.350000000000001" customHeight="1">
      <c r="B175" s="30"/>
      <c r="C175" s="179" t="s">
        <v>1</v>
      </c>
      <c r="D175" s="179" t="s">
        <v>131</v>
      </c>
      <c r="E175" s="180" t="s">
        <v>1</v>
      </c>
      <c r="F175" s="181" t="s">
        <v>1</v>
      </c>
      <c r="G175" s="182" t="s">
        <v>1</v>
      </c>
      <c r="H175" s="183"/>
      <c r="I175" s="184"/>
      <c r="J175" s="185">
        <f t="shared" si="10"/>
        <v>0</v>
      </c>
      <c r="K175" s="186"/>
      <c r="L175" s="30"/>
      <c r="M175" s="187" t="s">
        <v>1</v>
      </c>
      <c r="N175" s="188" t="s">
        <v>41</v>
      </c>
      <c r="T175" s="54"/>
      <c r="AT175" s="15" t="s">
        <v>530</v>
      </c>
      <c r="AU175" s="15" t="s">
        <v>83</v>
      </c>
      <c r="AY175" s="15" t="s">
        <v>530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5" t="s">
        <v>83</v>
      </c>
      <c r="BK175" s="150">
        <f>I175*H175</f>
        <v>0</v>
      </c>
    </row>
    <row r="176" spans="2:65" s="1" customFormat="1" ht="16.350000000000001" customHeight="1">
      <c r="B176" s="30"/>
      <c r="C176" s="179" t="s">
        <v>1</v>
      </c>
      <c r="D176" s="179" t="s">
        <v>131</v>
      </c>
      <c r="E176" s="180" t="s">
        <v>1</v>
      </c>
      <c r="F176" s="181" t="s">
        <v>1</v>
      </c>
      <c r="G176" s="182" t="s">
        <v>1</v>
      </c>
      <c r="H176" s="183"/>
      <c r="I176" s="184"/>
      <c r="J176" s="185">
        <f t="shared" si="10"/>
        <v>0</v>
      </c>
      <c r="K176" s="186"/>
      <c r="L176" s="30"/>
      <c r="M176" s="187" t="s">
        <v>1</v>
      </c>
      <c r="N176" s="188" t="s">
        <v>41</v>
      </c>
      <c r="O176" s="189"/>
      <c r="P176" s="189"/>
      <c r="Q176" s="189"/>
      <c r="R176" s="189"/>
      <c r="S176" s="189"/>
      <c r="T176" s="190"/>
      <c r="AT176" s="15" t="s">
        <v>530</v>
      </c>
      <c r="AU176" s="15" t="s">
        <v>83</v>
      </c>
      <c r="AY176" s="15" t="s">
        <v>530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5" t="s">
        <v>83</v>
      </c>
      <c r="BK176" s="150">
        <f>I176*H176</f>
        <v>0</v>
      </c>
    </row>
    <row r="177" spans="2:12" s="1" customFormat="1" ht="6.95" customHeight="1">
      <c r="B177" s="42"/>
      <c r="C177" s="43"/>
      <c r="D177" s="43"/>
      <c r="E177" s="43"/>
      <c r="F177" s="43"/>
      <c r="G177" s="43"/>
      <c r="H177" s="43"/>
      <c r="I177" s="43"/>
      <c r="J177" s="43"/>
      <c r="K177" s="43"/>
      <c r="L177" s="30"/>
    </row>
  </sheetData>
  <autoFilter ref="C125:K176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172:D177" xr:uid="{00000000-0002-0000-0300-000000000000}">
      <formula1>"K, M"</formula1>
    </dataValidation>
    <dataValidation type="list" allowBlank="1" showInputMessage="1" showErrorMessage="1" error="Povoleny jsou hodnoty základní, snížená, zákl. přenesená, sníž. přenesená, nulová." sqref="N172:N177" xr:uid="{00000000-0002-0000-03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SO-01 - Stavební práce</vt:lpstr>
      <vt:lpstr>SO-01 P - Plynovodní potrubí</vt:lpstr>
      <vt:lpstr>SO-01 ELE - Elektromontáž...</vt:lpstr>
      <vt:lpstr>'Rekapitulace stavby'!Názvy_tisku</vt:lpstr>
      <vt:lpstr>'SO-01 - Stavební práce'!Názvy_tisku</vt:lpstr>
      <vt:lpstr>'SO-01 ELE - Elektromontáž...'!Názvy_tisku</vt:lpstr>
      <vt:lpstr>'SO-01 P - Plynovodní potrubí'!Názvy_tisku</vt:lpstr>
      <vt:lpstr>'Rekapitulace stavby'!Oblast_tisku</vt:lpstr>
      <vt:lpstr>'SO-01 - Stavební práce'!Oblast_tisku</vt:lpstr>
      <vt:lpstr>'SO-01 ELE - Elektromontáž...'!Oblast_tisku</vt:lpstr>
      <vt:lpstr>'SO-01 P - Plynovodní potrubí'!Oblast_tisku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Tomšů</dc:creator>
  <cp:lastModifiedBy>Bronerská Kristína (P8)</cp:lastModifiedBy>
  <cp:lastPrinted>2026-02-16T13:20:36Z</cp:lastPrinted>
  <dcterms:created xsi:type="dcterms:W3CDTF">2025-10-10T09:05:54Z</dcterms:created>
  <dcterms:modified xsi:type="dcterms:W3CDTF">2026-02-16T13:20:49Z</dcterms:modified>
</cp:coreProperties>
</file>