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G:\19-309-parkoviste-Praha8\3-projekt\3-3-spolecne-povoleni\F-rozpocet\SO-05_Střekovská\250210\"/>
    </mc:Choice>
  </mc:AlternateContent>
  <bookViews>
    <workbookView xWindow="0" yWindow="0" windowWidth="0" windowHeight="0"/>
  </bookViews>
  <sheets>
    <sheet name="Rekapitulace stavby" sheetId="1" r:id="rId1"/>
    <sheet name="SO-05 - Stavební úpravy" sheetId="2" r:id="rId2"/>
    <sheet name="SO-05 D12 - Odvodnění" sheetId="3" r:id="rId3"/>
    <sheet name="SO-05 Elektro - Elektroin..." sheetId="4" r:id="rId4"/>
  </sheets>
  <definedNames>
    <definedName name="_xlnm.Print_Area" localSheetId="0">'Rekapitulace stavby'!$D$4:$AO$76,'Rekapitulace stavby'!$C$82:$AQ$99</definedName>
    <definedName name="_xlnm.Print_Titles" localSheetId="0">'Rekapitulace stavby'!$92:$92</definedName>
    <definedName name="_xlnm._FilterDatabase" localSheetId="1" hidden="1">'SO-05 - Stavební úpravy'!$C$125:$K$331</definedName>
    <definedName name="_xlnm.Print_Area" localSheetId="1">'SO-05 - Stavební úpravy'!$C$4:$J$76,'SO-05 - Stavební úpravy'!$C$82:$J$107,'SO-05 - Stavební úpravy'!$C$113:$J$331</definedName>
    <definedName name="_xlnm.Print_Titles" localSheetId="1">'SO-05 - Stavební úpravy'!$125:$125</definedName>
    <definedName name="_xlnm._FilterDatabase" localSheetId="2" hidden="1">'SO-05 D12 - Odvodnění'!$C$126:$K$181</definedName>
    <definedName name="_xlnm.Print_Area" localSheetId="2">'SO-05 D12 - Odvodnění'!$C$4:$J$76,'SO-05 D12 - Odvodnění'!$C$82:$J$106,'SO-05 D12 - Odvodnění'!$C$112:$J$181</definedName>
    <definedName name="_xlnm.Print_Titles" localSheetId="2">'SO-05 D12 - Odvodnění'!$126:$126</definedName>
    <definedName name="_xlnm._FilterDatabase" localSheetId="3" hidden="1">'SO-05 Elektro - Elektroin...'!$C$125:$K$174</definedName>
    <definedName name="_xlnm.Print_Area" localSheetId="3">'SO-05 Elektro - Elektroin...'!$C$4:$J$76,'SO-05 Elektro - Elektroin...'!$C$82:$J$105,'SO-05 Elektro - Elektroin...'!$C$111:$J$174</definedName>
    <definedName name="_xlnm.Print_Titles" localSheetId="3">'SO-05 Elektro - Elektroin...'!$125:$125</definedName>
  </definedNames>
  <calcPr/>
</workbook>
</file>

<file path=xl/calcChain.xml><?xml version="1.0" encoding="utf-8"?>
<calcChain xmlns="http://schemas.openxmlformats.org/spreadsheetml/2006/main">
  <c i="4" l="1" r="J39"/>
  <c r="J38"/>
  <c i="1" r="AY98"/>
  <c i="4" r="J37"/>
  <c i="1" r="AX98"/>
  <c i="4" r="BI174"/>
  <c r="BH174"/>
  <c r="BG174"/>
  <c r="BF174"/>
  <c r="BK174"/>
  <c r="J174"/>
  <c r="BE174"/>
  <c r="BI173"/>
  <c r="BH173"/>
  <c r="BG173"/>
  <c r="BF173"/>
  <c r="BK173"/>
  <c r="J173"/>
  <c r="BE173"/>
  <c r="BI172"/>
  <c r="BH172"/>
  <c r="BG172"/>
  <c r="BF172"/>
  <c r="BK172"/>
  <c r="J172"/>
  <c r="BE172"/>
  <c r="BI171"/>
  <c r="BH171"/>
  <c r="BG171"/>
  <c r="BF171"/>
  <c r="BK171"/>
  <c r="J171"/>
  <c r="BE171"/>
  <c r="BI170"/>
  <c r="BH170"/>
  <c r="BG170"/>
  <c r="BF170"/>
  <c r="BK170"/>
  <c r="J170"/>
  <c r="BE170"/>
  <c r="BI168"/>
  <c r="BH168"/>
  <c r="BG168"/>
  <c r="BF168"/>
  <c r="T168"/>
  <c r="T167"/>
  <c r="R168"/>
  <c r="R167"/>
  <c r="P168"/>
  <c r="P167"/>
  <c r="BI166"/>
  <c r="BH166"/>
  <c r="BG166"/>
  <c r="BF166"/>
  <c r="T166"/>
  <c r="T165"/>
  <c r="R166"/>
  <c r="R165"/>
  <c r="P166"/>
  <c r="P165"/>
  <c r="BI164"/>
  <c r="BH164"/>
  <c r="BG164"/>
  <c r="BF164"/>
  <c r="T164"/>
  <c r="T163"/>
  <c r="R164"/>
  <c r="R163"/>
  <c r="P164"/>
  <c r="P163"/>
  <c r="BI162"/>
  <c r="BH162"/>
  <c r="BG162"/>
  <c r="BF162"/>
  <c r="T162"/>
  <c r="T161"/>
  <c r="R162"/>
  <c r="R161"/>
  <c r="P162"/>
  <c r="P161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F120"/>
  <c r="E118"/>
  <c r="F91"/>
  <c r="E89"/>
  <c r="J26"/>
  <c r="E26"/>
  <c r="J123"/>
  <c r="J25"/>
  <c r="J23"/>
  <c r="E23"/>
  <c r="J122"/>
  <c r="J22"/>
  <c r="J20"/>
  <c r="E20"/>
  <c r="F94"/>
  <c r="J19"/>
  <c r="J17"/>
  <c r="E17"/>
  <c r="F122"/>
  <c r="J16"/>
  <c r="J14"/>
  <c r="J91"/>
  <c r="E7"/>
  <c r="E114"/>
  <c i="3" r="J39"/>
  <c r="J38"/>
  <c i="1" r="AY97"/>
  <c i="3" r="J37"/>
  <c i="1" r="AX97"/>
  <c i="3" r="BI181"/>
  <c r="BH181"/>
  <c r="BG181"/>
  <c r="BF181"/>
  <c r="BK181"/>
  <c r="J181"/>
  <c r="BE181"/>
  <c r="BI180"/>
  <c r="BH180"/>
  <c r="BG180"/>
  <c r="BF180"/>
  <c r="BK180"/>
  <c r="J180"/>
  <c r="BE180"/>
  <c r="BI179"/>
  <c r="BH179"/>
  <c r="BG179"/>
  <c r="BF179"/>
  <c r="BK179"/>
  <c r="J179"/>
  <c r="BE179"/>
  <c r="BI178"/>
  <c r="BH178"/>
  <c r="BG178"/>
  <c r="BF178"/>
  <c r="BK178"/>
  <c r="J178"/>
  <c r="BE178"/>
  <c r="BI177"/>
  <c r="BH177"/>
  <c r="BG177"/>
  <c r="BF177"/>
  <c r="BK177"/>
  <c r="J177"/>
  <c r="BE177"/>
  <c r="BI175"/>
  <c r="BH175"/>
  <c r="BG175"/>
  <c r="BF175"/>
  <c r="T175"/>
  <c r="T174"/>
  <c r="R175"/>
  <c r="R174"/>
  <c r="P175"/>
  <c r="P174"/>
  <c r="BI173"/>
  <c r="BH173"/>
  <c r="BG173"/>
  <c r="BF173"/>
  <c r="T173"/>
  <c r="R173"/>
  <c r="P173"/>
  <c r="BI172"/>
  <c r="BH172"/>
  <c r="BG172"/>
  <c r="BF172"/>
  <c r="T172"/>
  <c r="R172"/>
  <c r="P172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3"/>
  <c r="BH153"/>
  <c r="BG153"/>
  <c r="BF153"/>
  <c r="T153"/>
  <c r="R153"/>
  <c r="P153"/>
  <c r="BI152"/>
  <c r="BH152"/>
  <c r="BG152"/>
  <c r="BF152"/>
  <c r="T152"/>
  <c r="R152"/>
  <c r="P152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6"/>
  <c r="BH146"/>
  <c r="BG146"/>
  <c r="BF146"/>
  <c r="T146"/>
  <c r="T145"/>
  <c r="R146"/>
  <c r="R145"/>
  <c r="P146"/>
  <c r="P145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F121"/>
  <c r="E119"/>
  <c r="F91"/>
  <c r="E89"/>
  <c r="J26"/>
  <c r="E26"/>
  <c r="J124"/>
  <c r="J25"/>
  <c r="J23"/>
  <c r="E23"/>
  <c r="J93"/>
  <c r="J22"/>
  <c r="J20"/>
  <c r="E20"/>
  <c r="F124"/>
  <c r="J19"/>
  <c r="J17"/>
  <c r="E17"/>
  <c r="F123"/>
  <c r="J16"/>
  <c r="J14"/>
  <c r="J91"/>
  <c r="E7"/>
  <c r="E85"/>
  <c i="2" r="J37"/>
  <c r="J36"/>
  <c i="1" r="AY96"/>
  <c i="2" r="J35"/>
  <c i="1" r="AX96"/>
  <c i="2" r="BI331"/>
  <c r="BH331"/>
  <c r="BG331"/>
  <c r="BF331"/>
  <c r="BK331"/>
  <c r="J331"/>
  <c r="BE331"/>
  <c r="BI330"/>
  <c r="BH330"/>
  <c r="BG330"/>
  <c r="BF330"/>
  <c r="BK330"/>
  <c r="J330"/>
  <c r="BE330"/>
  <c r="BI329"/>
  <c r="BH329"/>
  <c r="BG329"/>
  <c r="BF329"/>
  <c r="BK329"/>
  <c r="J329"/>
  <c r="BE329"/>
  <c r="BI328"/>
  <c r="BH328"/>
  <c r="BG328"/>
  <c r="BF328"/>
  <c r="BK328"/>
  <c r="J328"/>
  <c r="BE328"/>
  <c r="BI327"/>
  <c r="BH327"/>
  <c r="BG327"/>
  <c r="BF327"/>
  <c r="BK327"/>
  <c r="J327"/>
  <c r="BE327"/>
  <c r="BI325"/>
  <c r="BH325"/>
  <c r="BG325"/>
  <c r="BF325"/>
  <c r="T325"/>
  <c r="R325"/>
  <c r="P325"/>
  <c r="BI324"/>
  <c r="BH324"/>
  <c r="BG324"/>
  <c r="BF324"/>
  <c r="T324"/>
  <c r="R324"/>
  <c r="P324"/>
  <c r="BI323"/>
  <c r="BH323"/>
  <c r="BG323"/>
  <c r="BF323"/>
  <c r="T323"/>
  <c r="R323"/>
  <c r="P323"/>
  <c r="BI322"/>
  <c r="BH322"/>
  <c r="BG322"/>
  <c r="BF322"/>
  <c r="T322"/>
  <c r="R322"/>
  <c r="P322"/>
  <c r="BI321"/>
  <c r="BH321"/>
  <c r="BG321"/>
  <c r="BF321"/>
  <c r="T321"/>
  <c r="R321"/>
  <c r="P321"/>
  <c r="BI320"/>
  <c r="BH320"/>
  <c r="BG320"/>
  <c r="BF320"/>
  <c r="T320"/>
  <c r="R320"/>
  <c r="P320"/>
  <c r="BI318"/>
  <c r="BH318"/>
  <c r="BG318"/>
  <c r="BF318"/>
  <c r="T318"/>
  <c r="T317"/>
  <c r="R318"/>
  <c r="R317"/>
  <c r="P318"/>
  <c r="P317"/>
  <c r="BI315"/>
  <c r="BH315"/>
  <c r="BG315"/>
  <c r="BF315"/>
  <c r="T315"/>
  <c r="R315"/>
  <c r="P315"/>
  <c r="BI313"/>
  <c r="BH313"/>
  <c r="BG313"/>
  <c r="BF313"/>
  <c r="T313"/>
  <c r="R313"/>
  <c r="P313"/>
  <c r="BI311"/>
  <c r="BH311"/>
  <c r="BG311"/>
  <c r="BF311"/>
  <c r="T311"/>
  <c r="R311"/>
  <c r="P311"/>
  <c r="BI310"/>
  <c r="BH310"/>
  <c r="BG310"/>
  <c r="BF310"/>
  <c r="T310"/>
  <c r="R310"/>
  <c r="P310"/>
  <c r="BI308"/>
  <c r="BH308"/>
  <c r="BG308"/>
  <c r="BF308"/>
  <c r="T308"/>
  <c r="R308"/>
  <c r="P308"/>
  <c r="BI307"/>
  <c r="BH307"/>
  <c r="BG307"/>
  <c r="BF307"/>
  <c r="T307"/>
  <c r="R307"/>
  <c r="P307"/>
  <c r="BI304"/>
  <c r="BH304"/>
  <c r="BG304"/>
  <c r="BF304"/>
  <c r="T304"/>
  <c r="R304"/>
  <c r="P304"/>
  <c r="BI303"/>
  <c r="BH303"/>
  <c r="BG303"/>
  <c r="BF303"/>
  <c r="T303"/>
  <c r="R303"/>
  <c r="P303"/>
  <c r="BI302"/>
  <c r="BH302"/>
  <c r="BG302"/>
  <c r="BF302"/>
  <c r="T302"/>
  <c r="R302"/>
  <c r="P302"/>
  <c r="BI301"/>
  <c r="BH301"/>
  <c r="BG301"/>
  <c r="BF301"/>
  <c r="T301"/>
  <c r="R301"/>
  <c r="P301"/>
  <c r="BI300"/>
  <c r="BH300"/>
  <c r="BG300"/>
  <c r="BF300"/>
  <c r="T300"/>
  <c r="R300"/>
  <c r="P300"/>
  <c r="BI296"/>
  <c r="BH296"/>
  <c r="BG296"/>
  <c r="BF296"/>
  <c r="T296"/>
  <c r="R296"/>
  <c r="P296"/>
  <c r="BI292"/>
  <c r="BH292"/>
  <c r="BG292"/>
  <c r="BF292"/>
  <c r="T292"/>
  <c r="R292"/>
  <c r="P292"/>
  <c r="BI290"/>
  <c r="BH290"/>
  <c r="BG290"/>
  <c r="BF290"/>
  <c r="T290"/>
  <c r="R290"/>
  <c r="P290"/>
  <c r="BI288"/>
  <c r="BH288"/>
  <c r="BG288"/>
  <c r="BF288"/>
  <c r="T288"/>
  <c r="R288"/>
  <c r="P288"/>
  <c r="BI283"/>
  <c r="BH283"/>
  <c r="BG283"/>
  <c r="BF283"/>
  <c r="T283"/>
  <c r="R283"/>
  <c r="P283"/>
  <c r="BI281"/>
  <c r="BH281"/>
  <c r="BG281"/>
  <c r="BF281"/>
  <c r="T281"/>
  <c r="R281"/>
  <c r="P281"/>
  <c r="BI280"/>
  <c r="BH280"/>
  <c r="BG280"/>
  <c r="BF280"/>
  <c r="T280"/>
  <c r="R280"/>
  <c r="P280"/>
  <c r="BI278"/>
  <c r="BH278"/>
  <c r="BG278"/>
  <c r="BF278"/>
  <c r="T278"/>
  <c r="R278"/>
  <c r="P278"/>
  <c r="BI277"/>
  <c r="BH277"/>
  <c r="BG277"/>
  <c r="BF277"/>
  <c r="T277"/>
  <c r="R277"/>
  <c r="P277"/>
  <c r="BI275"/>
  <c r="BH275"/>
  <c r="BG275"/>
  <c r="BF275"/>
  <c r="T275"/>
  <c r="R275"/>
  <c r="P275"/>
  <c r="BI274"/>
  <c r="BH274"/>
  <c r="BG274"/>
  <c r="BF274"/>
  <c r="T274"/>
  <c r="R274"/>
  <c r="P274"/>
  <c r="BI273"/>
  <c r="BH273"/>
  <c r="BG273"/>
  <c r="BF273"/>
  <c r="T273"/>
  <c r="R273"/>
  <c r="P273"/>
  <c r="BI272"/>
  <c r="BH272"/>
  <c r="BG272"/>
  <c r="BF272"/>
  <c r="T272"/>
  <c r="R272"/>
  <c r="P272"/>
  <c r="BI271"/>
  <c r="BH271"/>
  <c r="BG271"/>
  <c r="BF271"/>
  <c r="T271"/>
  <c r="R271"/>
  <c r="P271"/>
  <c r="BI270"/>
  <c r="BH270"/>
  <c r="BG270"/>
  <c r="BF270"/>
  <c r="T270"/>
  <c r="R270"/>
  <c r="P270"/>
  <c r="BI269"/>
  <c r="BH269"/>
  <c r="BG269"/>
  <c r="BF269"/>
  <c r="T269"/>
  <c r="R269"/>
  <c r="P269"/>
  <c r="BI268"/>
  <c r="BH268"/>
  <c r="BG268"/>
  <c r="BF268"/>
  <c r="T268"/>
  <c r="R268"/>
  <c r="P268"/>
  <c r="BI266"/>
  <c r="BH266"/>
  <c r="BG266"/>
  <c r="BF266"/>
  <c r="T266"/>
  <c r="R266"/>
  <c r="P266"/>
  <c r="BI265"/>
  <c r="BH265"/>
  <c r="BG265"/>
  <c r="BF265"/>
  <c r="T265"/>
  <c r="R265"/>
  <c r="P265"/>
  <c r="BI264"/>
  <c r="BH264"/>
  <c r="BG264"/>
  <c r="BF264"/>
  <c r="T264"/>
  <c r="R264"/>
  <c r="P264"/>
  <c r="BI263"/>
  <c r="BH263"/>
  <c r="BG263"/>
  <c r="BF263"/>
  <c r="T263"/>
  <c r="R263"/>
  <c r="P263"/>
  <c r="BI262"/>
  <c r="BH262"/>
  <c r="BG262"/>
  <c r="BF262"/>
  <c r="T262"/>
  <c r="R262"/>
  <c r="P262"/>
  <c r="BI261"/>
  <c r="BH261"/>
  <c r="BG261"/>
  <c r="BF261"/>
  <c r="T261"/>
  <c r="R261"/>
  <c r="P261"/>
  <c r="BI260"/>
  <c r="BH260"/>
  <c r="BG260"/>
  <c r="BF260"/>
  <c r="T260"/>
  <c r="R260"/>
  <c r="P260"/>
  <c r="BI259"/>
  <c r="BH259"/>
  <c r="BG259"/>
  <c r="BF259"/>
  <c r="T259"/>
  <c r="R259"/>
  <c r="P259"/>
  <c r="BI258"/>
  <c r="BH258"/>
  <c r="BG258"/>
  <c r="BF258"/>
  <c r="T258"/>
  <c r="R258"/>
  <c r="P258"/>
  <c r="BI256"/>
  <c r="BH256"/>
  <c r="BG256"/>
  <c r="BF256"/>
  <c r="T256"/>
  <c r="R256"/>
  <c r="P256"/>
  <c r="BI254"/>
  <c r="BH254"/>
  <c r="BG254"/>
  <c r="BF254"/>
  <c r="T254"/>
  <c r="R254"/>
  <c r="P254"/>
  <c r="BI252"/>
  <c r="BH252"/>
  <c r="BG252"/>
  <c r="BF252"/>
  <c r="T252"/>
  <c r="R252"/>
  <c r="P252"/>
  <c r="BI250"/>
  <c r="BH250"/>
  <c r="BG250"/>
  <c r="BF250"/>
  <c r="T250"/>
  <c r="R250"/>
  <c r="P250"/>
  <c r="BI248"/>
  <c r="BH248"/>
  <c r="BG248"/>
  <c r="BF248"/>
  <c r="T248"/>
  <c r="R248"/>
  <c r="P248"/>
  <c r="BI244"/>
  <c r="BH244"/>
  <c r="BG244"/>
  <c r="BF244"/>
  <c r="T244"/>
  <c r="R244"/>
  <c r="P244"/>
  <c r="BI238"/>
  <c r="BH238"/>
  <c r="BG238"/>
  <c r="BF238"/>
  <c r="T238"/>
  <c r="R238"/>
  <c r="P238"/>
  <c r="BI231"/>
  <c r="BH231"/>
  <c r="BG231"/>
  <c r="BF231"/>
  <c r="T231"/>
  <c r="R231"/>
  <c r="P231"/>
  <c r="BI226"/>
  <c r="BH226"/>
  <c r="BG226"/>
  <c r="BF226"/>
  <c r="T226"/>
  <c r="R226"/>
  <c r="P226"/>
  <c r="BI224"/>
  <c r="BH224"/>
  <c r="BG224"/>
  <c r="BF224"/>
  <c r="T224"/>
  <c r="R224"/>
  <c r="P224"/>
  <c r="BI219"/>
  <c r="BH219"/>
  <c r="BG219"/>
  <c r="BF219"/>
  <c r="T219"/>
  <c r="R219"/>
  <c r="P219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2"/>
  <c r="BH202"/>
  <c r="BG202"/>
  <c r="BF202"/>
  <c r="T202"/>
  <c r="R202"/>
  <c r="P202"/>
  <c r="BI199"/>
  <c r="BH199"/>
  <c r="BG199"/>
  <c r="BF199"/>
  <c r="T199"/>
  <c r="R199"/>
  <c r="P199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89"/>
  <c r="BH189"/>
  <c r="BG189"/>
  <c r="BF189"/>
  <c r="T189"/>
  <c r="R189"/>
  <c r="P189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1"/>
  <c r="BH181"/>
  <c r="BG181"/>
  <c r="BF181"/>
  <c r="T181"/>
  <c r="R181"/>
  <c r="P181"/>
  <c r="BI179"/>
  <c r="BH179"/>
  <c r="BG179"/>
  <c r="BF179"/>
  <c r="T179"/>
  <c r="R179"/>
  <c r="P179"/>
  <c r="BI174"/>
  <c r="BH174"/>
  <c r="BG174"/>
  <c r="BF174"/>
  <c r="T174"/>
  <c r="R174"/>
  <c r="P174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6"/>
  <c r="BH166"/>
  <c r="BG166"/>
  <c r="BF166"/>
  <c r="T166"/>
  <c r="R166"/>
  <c r="P166"/>
  <c r="BI157"/>
  <c r="BH157"/>
  <c r="BG157"/>
  <c r="BF157"/>
  <c r="T157"/>
  <c r="R157"/>
  <c r="P157"/>
  <c r="BI153"/>
  <c r="BH153"/>
  <c r="BG153"/>
  <c r="BF153"/>
  <c r="T153"/>
  <c r="R153"/>
  <c r="P153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J122"/>
  <c r="F120"/>
  <c r="E118"/>
  <c r="J91"/>
  <c r="F89"/>
  <c r="E87"/>
  <c r="J24"/>
  <c r="E24"/>
  <c r="J123"/>
  <c r="J23"/>
  <c r="J18"/>
  <c r="E18"/>
  <c r="F123"/>
  <c r="J17"/>
  <c r="J15"/>
  <c r="E15"/>
  <c r="F122"/>
  <c r="J14"/>
  <c r="J12"/>
  <c r="J120"/>
  <c r="E7"/>
  <c r="E85"/>
  <c i="1" r="L90"/>
  <c r="AM90"/>
  <c r="AM89"/>
  <c r="L89"/>
  <c r="AM87"/>
  <c r="L87"/>
  <c r="L85"/>
  <c r="L84"/>
  <c i="2" r="BK320"/>
  <c r="J265"/>
  <c r="J258"/>
  <c r="J238"/>
  <c r="BK209"/>
  <c r="J196"/>
  <c r="J179"/>
  <c r="J139"/>
  <c r="BK130"/>
  <c r="BK321"/>
  <c r="J315"/>
  <c r="BK311"/>
  <c r="J310"/>
  <c r="BK304"/>
  <c r="J301"/>
  <c r="BK290"/>
  <c r="BK283"/>
  <c r="J280"/>
  <c r="J277"/>
  <c r="J272"/>
  <c r="BK269"/>
  <c r="BK263"/>
  <c r="J256"/>
  <c r="BK238"/>
  <c r="J209"/>
  <c r="BK192"/>
  <c r="J184"/>
  <c i="4" r="J158"/>
  <c r="BK131"/>
  <c r="BK135"/>
  <c i="2" r="J324"/>
  <c r="BK262"/>
  <c r="BK254"/>
  <c r="BK219"/>
  <c r="J202"/>
  <c r="BK191"/>
  <c r="BK184"/>
  <c r="J157"/>
  <c r="J135"/>
  <c r="F35"/>
  <c i="3" r="J132"/>
  <c r="BK158"/>
  <c r="J148"/>
  <c r="BK173"/>
  <c r="J146"/>
  <c i="4" r="J162"/>
  <c r="BK157"/>
  <c r="J166"/>
  <c r="BK149"/>
  <c r="J150"/>
  <c r="J154"/>
  <c r="BK142"/>
  <c r="BK141"/>
  <c r="J140"/>
  <c i="2" r="BK266"/>
  <c r="BK259"/>
  <c r="BK248"/>
  <c r="BK224"/>
  <c r="J199"/>
  <c r="J192"/>
  <c r="BK174"/>
  <c r="BK143"/>
  <c r="BK129"/>
  <c r="BK318"/>
  <c r="BK307"/>
  <c r="BK273"/>
  <c r="BK270"/>
  <c r="BK264"/>
  <c r="J254"/>
  <c r="BK226"/>
  <c r="BK199"/>
  <c r="BK186"/>
  <c r="J149"/>
  <c r="BK323"/>
  <c r="J296"/>
  <c r="J166"/>
  <c r="J143"/>
  <c r="J130"/>
  <c i="3" r="J157"/>
  <c r="J130"/>
  <c r="J170"/>
  <c r="BK142"/>
  <c r="BK131"/>
  <c r="BK169"/>
  <c r="BK164"/>
  <c r="BK175"/>
  <c r="BK165"/>
  <c r="J160"/>
  <c r="BK157"/>
  <c r="BK148"/>
  <c r="BK141"/>
  <c r="J156"/>
  <c r="BK172"/>
  <c r="BK163"/>
  <c r="BK155"/>
  <c r="J152"/>
  <c r="J140"/>
  <c r="J133"/>
  <c i="4" r="J141"/>
  <c r="J139"/>
  <c r="J148"/>
  <c r="J152"/>
  <c r="BK152"/>
  <c r="BK128"/>
  <c r="BK129"/>
  <c r="J129"/>
  <c i="2" r="J304"/>
  <c r="J263"/>
  <c r="BK244"/>
  <c r="J211"/>
  <c r="BK195"/>
  <c r="J189"/>
  <c r="BK145"/>
  <c r="BK133"/>
  <c r="BK325"/>
  <c r="BK315"/>
  <c r="J313"/>
  <c r="BK310"/>
  <c r="J307"/>
  <c r="BK302"/>
  <c r="BK296"/>
  <c r="BK288"/>
  <c r="BK281"/>
  <c r="BK278"/>
  <c r="BK275"/>
  <c r="BK272"/>
  <c r="J270"/>
  <c r="J266"/>
  <c r="BK260"/>
  <c r="BK250"/>
  <c r="J219"/>
  <c r="BK196"/>
  <c r="BK188"/>
  <c r="BK172"/>
  <c r="BK139"/>
  <c r="BK300"/>
  <c r="J181"/>
  <c r="BK170"/>
  <c r="J145"/>
  <c r="J133"/>
  <c i="4" r="J156"/>
  <c r="J157"/>
  <c r="BK139"/>
  <c r="BK145"/>
  <c r="J142"/>
  <c r="J131"/>
  <c r="J133"/>
  <c i="2" r="J268"/>
  <c r="BK258"/>
  <c r="J252"/>
  <c r="BK211"/>
  <c r="J195"/>
  <c r="J174"/>
  <c r="BK147"/>
  <c r="J34"/>
  <c i="3" r="J143"/>
  <c r="J161"/>
  <c r="BK138"/>
  <c i="4" r="J168"/>
  <c r="BK130"/>
  <c r="BK133"/>
  <c r="BK155"/>
  <c r="BK148"/>
  <c r="BK154"/>
  <c r="J146"/>
  <c r="BK153"/>
  <c r="BK136"/>
  <c r="BK140"/>
  <c r="J136"/>
  <c i="2" r="J321"/>
  <c r="J264"/>
  <c r="BK256"/>
  <c r="BK213"/>
  <c r="BK197"/>
  <c r="J188"/>
  <c r="J170"/>
  <c r="BK137"/>
  <c i="1" r="AS95"/>
  <c i="2" r="BK308"/>
  <c r="J303"/>
  <c r="BK301"/>
  <c r="BK292"/>
  <c r="J283"/>
  <c r="BK280"/>
  <c r="BK277"/>
  <c r="J274"/>
  <c r="BK271"/>
  <c r="BK265"/>
  <c r="J259"/>
  <c r="BK252"/>
  <c r="BK231"/>
  <c r="J207"/>
  <c r="J191"/>
  <c r="J171"/>
  <c r="BK132"/>
  <c r="J323"/>
  <c r="J292"/>
  <c r="BK171"/>
  <c r="J147"/>
  <c r="J132"/>
  <c i="3" r="J163"/>
  <c r="BK136"/>
  <c r="J172"/>
  <c r="BK152"/>
  <c r="BK134"/>
  <c r="BK170"/>
  <c r="J158"/>
  <c r="BK146"/>
  <c r="BK133"/>
  <c r="J142"/>
  <c r="BK168"/>
  <c r="BK160"/>
  <c r="J165"/>
  <c r="BK149"/>
  <c r="J168"/>
  <c r="BK156"/>
  <c r="BK130"/>
  <c i="4" r="BK132"/>
  <c r="BK162"/>
  <c r="J132"/>
  <c r="BK158"/>
  <c r="BK146"/>
  <c r="J130"/>
  <c r="BK144"/>
  <c r="BK143"/>
  <c r="J138"/>
  <c i="2" r="BK324"/>
  <c r="BK261"/>
  <c r="J250"/>
  <c r="J226"/>
  <c r="BK207"/>
  <c r="J193"/>
  <c r="J186"/>
  <c r="J153"/>
  <c r="BK131"/>
  <c r="J318"/>
  <c r="BK313"/>
  <c r="J311"/>
  <c r="J308"/>
  <c r="BK303"/>
  <c r="J302"/>
  <c r="J300"/>
  <c r="J288"/>
  <c r="J281"/>
  <c r="J278"/>
  <c r="J275"/>
  <c r="J273"/>
  <c r="J271"/>
  <c r="BK268"/>
  <c r="J261"/>
  <c r="J244"/>
  <c r="J213"/>
  <c r="J197"/>
  <c r="BK189"/>
  <c r="BK179"/>
  <c r="BK166"/>
  <c r="J131"/>
  <c r="BK322"/>
  <c r="J290"/>
  <c r="BK157"/>
  <c r="BK135"/>
  <c r="J129"/>
  <c i="3" r="J149"/>
  <c r="J173"/>
  <c r="J169"/>
  <c r="BK140"/>
  <c r="J175"/>
  <c r="BK161"/>
  <c r="BK132"/>
  <c r="BK166"/>
  <c r="J162"/>
  <c r="J159"/>
  <c r="BK150"/>
  <c r="BK143"/>
  <c r="J135"/>
  <c r="J153"/>
  <c r="J138"/>
  <c r="BK162"/>
  <c r="BK153"/>
  <c r="J164"/>
  <c r="J141"/>
  <c r="J166"/>
  <c r="J134"/>
  <c i="4" r="J145"/>
  <c r="J144"/>
  <c r="J159"/>
  <c r="J155"/>
  <c r="J153"/>
  <c r="BK159"/>
  <c i="2" r="BK274"/>
  <c r="J269"/>
  <c r="J262"/>
  <c r="J248"/>
  <c r="J224"/>
  <c r="BK202"/>
  <c r="BK193"/>
  <c r="BK181"/>
  <c r="BK153"/>
  <c r="J325"/>
  <c r="J322"/>
  <c r="J172"/>
  <c r="BK149"/>
  <c r="J137"/>
  <c r="F34"/>
  <c i="3" r="J155"/>
  <c r="J136"/>
  <c r="BK159"/>
  <c r="BK135"/>
  <c i="4" r="BK151"/>
  <c r="BK166"/>
  <c r="J137"/>
  <c r="J147"/>
  <c r="J164"/>
  <c r="J149"/>
  <c r="BK156"/>
  <c r="BK138"/>
  <c r="BK134"/>
  <c r="J135"/>
  <c i="2" r="J320"/>
  <c r="J260"/>
  <c r="J231"/>
  <c i="3" r="J150"/>
  <c r="J131"/>
  <c i="4" r="BK168"/>
  <c r="BK164"/>
  <c r="BK150"/>
  <c r="J143"/>
  <c r="J151"/>
  <c r="J134"/>
  <c r="BK147"/>
  <c r="J128"/>
  <c r="BK137"/>
  <c i="2" r="F36"/>
  <c r="F37"/>
  <c l="1" r="BK134"/>
  <c r="J134"/>
  <c r="J99"/>
  <c r="T183"/>
  <c r="P201"/>
  <c r="T306"/>
  <c r="P134"/>
  <c r="BK201"/>
  <c r="J201"/>
  <c r="J101"/>
  <c r="R306"/>
  <c r="R319"/>
  <c i="3" r="BK129"/>
  <c r="J129"/>
  <c r="J100"/>
  <c r="R147"/>
  <c r="R167"/>
  <c i="2" r="R128"/>
  <c r="BK183"/>
  <c r="J183"/>
  <c r="J100"/>
  <c r="T255"/>
  <c r="BK319"/>
  <c r="J319"/>
  <c r="J105"/>
  <c i="3" r="R129"/>
  <c r="R128"/>
  <c r="R127"/>
  <c r="T147"/>
  <c r="BK176"/>
  <c r="J176"/>
  <c r="J105"/>
  <c r="P129"/>
  <c r="BK147"/>
  <c r="J147"/>
  <c r="J102"/>
  <c r="P167"/>
  <c i="2" r="P128"/>
  <c r="P183"/>
  <c r="R201"/>
  <c r="P306"/>
  <c r="T134"/>
  <c r="R255"/>
  <c r="T319"/>
  <c r="R134"/>
  <c r="P255"/>
  <c r="BK326"/>
  <c r="J326"/>
  <c r="J106"/>
  <c i="4" r="BK127"/>
  <c i="2" r="BK128"/>
  <c r="J128"/>
  <c r="J98"/>
  <c r="BK255"/>
  <c r="J255"/>
  <c r="J102"/>
  <c i="4" r="P127"/>
  <c r="P126"/>
  <c i="1" r="AU98"/>
  <c i="4" r="R127"/>
  <c r="R126"/>
  <c i="2" r="T128"/>
  <c r="R183"/>
  <c r="T201"/>
  <c r="BK306"/>
  <c r="J306"/>
  <c r="J103"/>
  <c r="P319"/>
  <c i="3" r="T129"/>
  <c r="T128"/>
  <c r="T127"/>
  <c r="P147"/>
  <c r="BK167"/>
  <c r="J167"/>
  <c r="J103"/>
  <c r="T167"/>
  <c i="4" r="T127"/>
  <c r="T126"/>
  <c r="BK169"/>
  <c r="J169"/>
  <c r="J104"/>
  <c i="3" r="BK145"/>
  <c r="J145"/>
  <c r="J101"/>
  <c r="BK174"/>
  <c r="J174"/>
  <c r="J104"/>
  <c i="2" r="BK317"/>
  <c r="J317"/>
  <c r="J104"/>
  <c i="4" r="BK163"/>
  <c r="J163"/>
  <c r="J101"/>
  <c r="BK161"/>
  <c r="J161"/>
  <c r="J100"/>
  <c r="BK167"/>
  <c r="J167"/>
  <c r="J103"/>
  <c r="BK165"/>
  <c r="J165"/>
  <c r="J102"/>
  <c i="3" r="BK128"/>
  <c r="BK127"/>
  <c r="J127"/>
  <c i="4" r="F93"/>
  <c r="BE131"/>
  <c r="J93"/>
  <c r="BE128"/>
  <c r="BE140"/>
  <c r="BE143"/>
  <c r="E85"/>
  <c r="F123"/>
  <c r="BE139"/>
  <c r="J120"/>
  <c r="BE141"/>
  <c r="BE146"/>
  <c r="BE148"/>
  <c r="BE150"/>
  <c r="BE158"/>
  <c r="BE135"/>
  <c r="BE145"/>
  <c r="BE155"/>
  <c r="J94"/>
  <c r="BE132"/>
  <c r="BE134"/>
  <c r="BE136"/>
  <c r="BE147"/>
  <c r="BE151"/>
  <c r="BE152"/>
  <c r="BE157"/>
  <c r="BE168"/>
  <c r="BE153"/>
  <c r="BE154"/>
  <c r="BE156"/>
  <c r="BE130"/>
  <c r="BE133"/>
  <c r="BE142"/>
  <c r="BE162"/>
  <c r="BE129"/>
  <c r="BE164"/>
  <c r="BE137"/>
  <c r="BE138"/>
  <c r="BE159"/>
  <c r="BE144"/>
  <c r="BE149"/>
  <c r="BE166"/>
  <c i="3" r="F93"/>
  <c r="BE136"/>
  <c r="J94"/>
  <c r="J123"/>
  <c r="BE152"/>
  <c r="BE155"/>
  <c r="BE140"/>
  <c r="BE153"/>
  <c r="BE161"/>
  <c r="BE163"/>
  <c r="BE168"/>
  <c r="BE170"/>
  <c r="BE173"/>
  <c r="E115"/>
  <c r="BE159"/>
  <c r="BE166"/>
  <c r="BE169"/>
  <c r="J121"/>
  <c r="BE143"/>
  <c r="BE150"/>
  <c r="BE157"/>
  <c r="BE158"/>
  <c i="2" r="BK127"/>
  <c r="J127"/>
  <c r="J97"/>
  <c i="3" r="BE132"/>
  <c r="BE142"/>
  <c r="BE172"/>
  <c r="F94"/>
  <c r="BE130"/>
  <c r="BE131"/>
  <c r="BE134"/>
  <c r="BE165"/>
  <c r="BE175"/>
  <c r="BE133"/>
  <c r="BE135"/>
  <c r="BE138"/>
  <c r="BE141"/>
  <c r="BE146"/>
  <c r="BE149"/>
  <c r="BE156"/>
  <c r="BE160"/>
  <c r="BE162"/>
  <c r="BE148"/>
  <c r="BE164"/>
  <c i="2" r="J89"/>
  <c r="F91"/>
  <c r="E116"/>
  <c r="BE130"/>
  <c r="BE147"/>
  <c r="BE153"/>
  <c r="BE166"/>
  <c r="BE179"/>
  <c r="BE296"/>
  <c r="BE322"/>
  <c r="BE323"/>
  <c i="1" r="BA96"/>
  <c i="2" r="F92"/>
  <c r="BE131"/>
  <c r="BE137"/>
  <c r="BE145"/>
  <c r="BE149"/>
  <c r="BE157"/>
  <c r="BE170"/>
  <c r="BE171"/>
  <c r="BE172"/>
  <c r="BE174"/>
  <c r="BE184"/>
  <c r="BE186"/>
  <c r="BE188"/>
  <c r="BE189"/>
  <c r="BE192"/>
  <c r="BE197"/>
  <c r="BE209"/>
  <c r="BE224"/>
  <c r="BE226"/>
  <c r="BE231"/>
  <c r="BE248"/>
  <c r="BE250"/>
  <c r="BE254"/>
  <c r="BE256"/>
  <c r="BE259"/>
  <c r="BE262"/>
  <c r="BE264"/>
  <c r="BE265"/>
  <c r="BE266"/>
  <c r="BE268"/>
  <c r="BE269"/>
  <c r="BE270"/>
  <c r="BE271"/>
  <c r="BE272"/>
  <c r="BE273"/>
  <c r="BE274"/>
  <c r="BE275"/>
  <c r="BE277"/>
  <c r="BE278"/>
  <c r="BE280"/>
  <c r="BE281"/>
  <c r="BE283"/>
  <c r="BE288"/>
  <c r="BE290"/>
  <c r="BE292"/>
  <c r="BE300"/>
  <c r="BE301"/>
  <c r="BE302"/>
  <c r="BE303"/>
  <c r="BE304"/>
  <c r="BE307"/>
  <c r="BE308"/>
  <c r="BE310"/>
  <c r="BE311"/>
  <c r="BE313"/>
  <c r="BE315"/>
  <c r="BE318"/>
  <c r="BE321"/>
  <c r="BE325"/>
  <c i="1" r="BC96"/>
  <c r="AW96"/>
  <c r="BB96"/>
  <c i="2" r="J92"/>
  <c r="BE129"/>
  <c r="BE132"/>
  <c r="BE133"/>
  <c r="BE135"/>
  <c r="BE139"/>
  <c r="BE143"/>
  <c r="BE181"/>
  <c r="BE191"/>
  <c r="BE193"/>
  <c r="BE195"/>
  <c r="BE196"/>
  <c r="BE199"/>
  <c r="BE202"/>
  <c r="BE207"/>
  <c r="BE211"/>
  <c r="BE213"/>
  <c r="BE219"/>
  <c r="BE238"/>
  <c r="BE244"/>
  <c r="BE252"/>
  <c r="BE258"/>
  <c r="BE260"/>
  <c r="BE261"/>
  <c r="BE263"/>
  <c r="BE320"/>
  <c r="BE324"/>
  <c i="1" r="BD96"/>
  <c i="3" r="F39"/>
  <c i="1" r="BD97"/>
  <c i="4" r="F38"/>
  <c i="1" r="BC98"/>
  <c i="3" r="F36"/>
  <c i="1" r="BA97"/>
  <c i="3" r="J36"/>
  <c i="1" r="AW97"/>
  <c i="3" r="F37"/>
  <c i="1" r="BB97"/>
  <c i="4" r="F37"/>
  <c i="1" r="BB98"/>
  <c i="3" r="F38"/>
  <c i="1" r="BC97"/>
  <c i="3" r="J32"/>
  <c i="4" r="J36"/>
  <c i="1" r="AW98"/>
  <c i="4" r="F36"/>
  <c i="1" r="BA98"/>
  <c r="AS94"/>
  <c i="4" r="F39"/>
  <c i="1" r="BD98"/>
  <c i="4" l="1" r="BK126"/>
  <c r="J126"/>
  <c r="J98"/>
  <c i="2" r="P127"/>
  <c r="P126"/>
  <c i="1" r="AU96"/>
  <c i="3" r="P128"/>
  <c r="P127"/>
  <c i="1" r="AU97"/>
  <c i="2" r="T127"/>
  <c r="T126"/>
  <c r="R127"/>
  <c r="R126"/>
  <c i="4" r="J127"/>
  <c r="J99"/>
  <c i="1" r="AG97"/>
  <c i="3" r="J98"/>
  <c r="J128"/>
  <c r="J99"/>
  <c i="2" r="BK126"/>
  <c r="J126"/>
  <c i="3" r="J35"/>
  <c i="1" r="AV97"/>
  <c r="AT97"/>
  <c r="AN97"/>
  <c r="BD95"/>
  <c r="BD94"/>
  <c r="W33"/>
  <c i="2" r="J30"/>
  <c i="1" r="AG96"/>
  <c i="3" r="F35"/>
  <c i="1" r="AZ97"/>
  <c r="BB95"/>
  <c r="AX95"/>
  <c i="4" r="J35"/>
  <c i="1" r="AV98"/>
  <c r="AT98"/>
  <c i="2" r="F33"/>
  <c i="1" r="AZ96"/>
  <c i="2" r="J33"/>
  <c i="1" r="AV96"/>
  <c r="AT96"/>
  <c r="BA95"/>
  <c r="AW95"/>
  <c r="BC95"/>
  <c r="AY95"/>
  <c i="4" r="F35"/>
  <c i="1" r="AZ98"/>
  <c l="1" r="AN96"/>
  <c i="3" r="J41"/>
  <c i="2" r="J96"/>
  <c r="J39"/>
  <c i="1" r="AU95"/>
  <c r="AU94"/>
  <c i="4" r="J32"/>
  <c i="1" r="AG98"/>
  <c r="AG95"/>
  <c r="AG94"/>
  <c r="AK26"/>
  <c r="BC94"/>
  <c r="AY94"/>
  <c r="AZ95"/>
  <c r="AV95"/>
  <c r="AT95"/>
  <c r="AN95"/>
  <c r="BA94"/>
  <c r="AW94"/>
  <c r="AK30"/>
  <c r="BB94"/>
  <c r="AX94"/>
  <c i="4" l="1" r="J41"/>
  <c i="1" r="AN98"/>
  <c r="W32"/>
  <c r="W31"/>
  <c r="W30"/>
  <c r="AZ94"/>
  <c r="AV94"/>
  <c r="AK29"/>
  <c r="AK35"/>
  <c l="1" r="AT94"/>
  <c r="W29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<sst xmlns="http://schemas.openxmlformats.org/spreadsheetml/2006/main">
  <si>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</si>
  <si>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</si>
  <si>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</si>
  <si>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</si>
  <si>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{f7fd4653-4ffa-4ab0-8229-353047a6e1f9}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</si>
  <si>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</si>
  <si>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</si>
  <si>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</si>
  <si>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</si>
  <si>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</si>
  <si>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</si>
  <si>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</si>
  <si>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</si>
  <si>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</si>
  <si>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19-309-5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</si>
  <si>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</si>
  <si>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</si>
  <si>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Vybudování parkovacích stání v ulici Střekovská, Praha 8</t>
  </si>
  <si>
    <t>KSO:</t>
  </si>
  <si>
    <t>CC-CZ:</t>
  </si>
  <si>
    <t>Místo:</t>
  </si>
  <si>
    <t xml:space="preserve"> </t>
  </si>
  <si>
    <t>Datum:</t>
  </si>
  <si>
    <t>6. 2. 2025</t>
  </si>
  <si>
    <t>Zadavatel:</t>
  </si>
  <si>
    <t>IČ:</t>
  </si>
  <si>
    <t>DIČ:</t>
  </si>
  <si>
    <t>Uchazeč:</t>
  </si>
  <si>
    <t>Vyplň údaj</t>
  </si>
  <si>
    <t>Projektant:</t>
  </si>
  <si>
    <t>04779398</t>
  </si>
  <si>
    <t>Boa Construction s.r.o.</t>
  </si>
  <si>
    <t>CZ04779398</t>
  </si>
  <si>
    <t>True</t>
  </si>
  <si>
    <t>Zpracovatel:</t>
  </si>
  <si>
    <t>Poznámka:</t>
  </si>
  <si>
    <t>1) Součástí předkládaného výkazu výměr je kompletní projektová dokumentace stavby, která podrobně definuje jednotlivé dodávky a služby. Položky ve výkazu výměr jsou souhrnným a zjednodušeným popisem dodávek a služeb uvedených v projektové dokumentaci._x000d_
_x000d_
2) Zhotovitel je před podáním své nabídky povinen se seznámit s kompletní projektovou dokumentací, stavem stavby, jejího okolí a podmínek realizace a do ceny jednotlivých dodávek a služeb započíst veškeré materiály a práce nezbytné k dokonalému a kompletnímu provedení stavby.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</si>
  <si>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</si>
  <si>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</si>
  <si>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</si>
  <si>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</si>
  <si>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</si>
  <si>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</si>
  <si>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</si>
  <si>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</si>
  <si>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</si>
  <si>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</si>
  <si>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</si>
  <si>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</si>
  <si>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</si>
  <si>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</si>
  <si>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</si>
  <si>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</si>
  <si>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</si>
  <si>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</si>
  <si>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</si>
  <si>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</si>
  <si>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</si>
  <si>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</si>
  <si>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</si>
  <si>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</si>
  <si>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</si>
  <si>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</si>
  <si>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</si>
  <si>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</si>
  <si>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</si>
  <si>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</si>
  <si>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</si>
  <si>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</si>
  <si>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</si>
  <si>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</si>
  <si>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</si>
  <si>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</si>
  <si>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</si>
  <si>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</si>
  <si>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</si>
  <si>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</si>
  <si>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</si>
  <si>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</si>
  <si>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</si>
  <si>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</si>
  <si>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SO-05</t>
  </si>
  <si>
    <t>Stavební úpravy</t>
  </si>
  <si>
    <t>STA</t>
  </si>
  <si>
    <t>1</t>
  </si>
  <si>
    <t>{ae14f552-7bc1-43d3-a983-7ae7a86fa359}</t>
  </si>
  <si>
    <t>2</t>
  </si>
  <si>
    <t>/</t>
  </si>
  <si>
    <t>Soupis</t>
  </si>
  <si>
    <t>###NOINSERT###</t>
  </si>
  <si>
    <t>SO-05 D12</t>
  </si>
  <si>
    <t>Odvodnění</t>
  </si>
  <si>
    <t>{1cbe04aa-72eb-49da-97b3-e00da0b39685}</t>
  </si>
  <si>
    <t>SO-05 Elektro</t>
  </si>
  <si>
    <t>Elektroinstalace</t>
  </si>
  <si>
    <t>{a170c318-4065-49c6-9f39-e0364a09298d}</t>
  </si>
  <si>
    <t>KRYCÍ LIST SOUPISU PRACÍ</t>
  </si>
  <si>
    <t>Objekt:</t>
  </si>
  <si>
    <t>SO-05 - Stavební úpravy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</si>
  <si>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</si>
  <si>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</si>
  <si>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</si>
  <si>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</si>
  <si>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</si>
  <si>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</si>
  <si>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11 - Přípravné a přidružené práce</t>
  </si>
  <si>
    <t xml:space="preserve">    1 - Zemní práce</t>
  </si>
  <si>
    <t xml:space="preserve">    18 - Zemní práce - sadové úpravy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</si>
  <si>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</si>
  <si>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</si>
  <si>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</si>
  <si>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</si>
  <si>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VRN - Vedlejší rozpočtové náklady</t>
  </si>
  <si>
    <t xml:space="preserve">VP -   Vícepráce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</si>
  <si>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</si>
  <si>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</si>
  <si>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</si>
  <si>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</si>
  <si>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</si>
  <si>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</si>
  <si>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</si>
  <si>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</si>
  <si>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</si>
  <si>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</si>
  <si>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</si>
  <si>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</si>
  <si>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</si>
  <si>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</si>
  <si>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</si>
  <si>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</si>
  <si>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11</t>
  </si>
  <si>
    <t>Přípravné a přidružené práce</t>
  </si>
  <si>
    <t>K</t>
  </si>
  <si>
    <t>01001R01</t>
  </si>
  <si>
    <t>Vyklizení a vyčištění prostoru</t>
  </si>
  <si>
    <t>soubor</t>
  </si>
  <si>
    <t>4</t>
  </si>
  <si>
    <t>-1241320285</t>
  </si>
  <si>
    <t>01001R02</t>
  </si>
  <si>
    <t>Vypískání podzemních sítí, jejich vytyčení, ochrana, příp. odpojení</t>
  </si>
  <si>
    <t>-478897360</t>
  </si>
  <si>
    <t>3</t>
  </si>
  <si>
    <t>01001R03</t>
  </si>
  <si>
    <t>Provedení ochranných opatření, ochrana zabudovaných konstrukcí, zpevněných ploch a zeleně</t>
  </si>
  <si>
    <t>1749386628</t>
  </si>
  <si>
    <t>01001R04</t>
  </si>
  <si>
    <t>Předložení požadovaných vzorků materiálů a katalogových listů ostatních dodávaných prvků</t>
  </si>
  <si>
    <t>1979702509</t>
  </si>
  <si>
    <t>5</t>
  </si>
  <si>
    <t>01001R05</t>
  </si>
  <si>
    <t>Provedení předepsaných sondážních prací, vyhodnocení</t>
  </si>
  <si>
    <t>510231242</t>
  </si>
  <si>
    <t>Zemní práce</t>
  </si>
  <si>
    <t>6</t>
  </si>
  <si>
    <t>113107331</t>
  </si>
  <si>
    <t>Odstranění podkladu z betonu prostého tl přes 100 do 150 mm strojně pl do 50 m2</t>
  </si>
  <si>
    <t>m2</t>
  </si>
  <si>
    <t>-1313627249</t>
  </si>
  <si>
    <t>VV</t>
  </si>
  <si>
    <t>32,37 "bourané chodníky</t>
  </si>
  <si>
    <t>7</t>
  </si>
  <si>
    <t>113107341</t>
  </si>
  <si>
    <t>Odstranění podkladu živičného tl 50 mm strojně pl do 50 m2</t>
  </si>
  <si>
    <t>1879958086</t>
  </si>
  <si>
    <t>5,87+26,5 "bourané chodníky</t>
  </si>
  <si>
    <t>8</t>
  </si>
  <si>
    <t>113107342</t>
  </si>
  <si>
    <t>Odstranění podkladu živičného tl přes 50 do 100 mm strojně pl do 50 m2</t>
  </si>
  <si>
    <t>1120854864</t>
  </si>
  <si>
    <t>4+22,92+3,62+42,22+51,23 "bourané silnice kryt</t>
  </si>
  <si>
    <t>8,454 "opravované části podél obrub</t>
  </si>
  <si>
    <t>Součet</t>
  </si>
  <si>
    <t>9</t>
  </si>
  <si>
    <t>113107343</t>
  </si>
  <si>
    <t>Odstranění podkladu živičného tl přes 100 do 150 mm strojně pl do 50 m2</t>
  </si>
  <si>
    <t>-805892860</t>
  </si>
  <si>
    <t>132,444 "bourané silnice podklad</t>
  </si>
  <si>
    <t>10</t>
  </si>
  <si>
    <t>113154522</t>
  </si>
  <si>
    <t>Frézování živičného krytu tl 40 mm pruh š přes 0,5 m pl do 500 m2</t>
  </si>
  <si>
    <t>-1111335868</t>
  </si>
  <si>
    <t>33,93+54,99 "KC8 parkovací stání frézované</t>
  </si>
  <si>
    <t>113201112</t>
  </si>
  <si>
    <t>Vytrhání obrub silničních ležatých</t>
  </si>
  <si>
    <t>m</t>
  </si>
  <si>
    <t>-1378644767</t>
  </si>
  <si>
    <t>1,6+10,36</t>
  </si>
  <si>
    <t>113202111</t>
  </si>
  <si>
    <t>Vytrhání obrub krajníků obrubníků stojatých</t>
  </si>
  <si>
    <t>-639545932</t>
  </si>
  <si>
    <t>36,23+29,84+29,31+1,73 "silniční stojaté</t>
  </si>
  <si>
    <t>2,97+6,67+0,8+10,3 "chodníkové</t>
  </si>
  <si>
    <t>13</t>
  </si>
  <si>
    <t>121112003</t>
  </si>
  <si>
    <t>Sejmutí ornice tl vrstvy do 200 mm ručně</t>
  </si>
  <si>
    <t>1345040944</t>
  </si>
  <si>
    <t>79,61 "ostruvek</t>
  </si>
  <si>
    <t>(10,67+45,01+72,52+33,34+4,34) "v okolních plochách mimo přeložky vo</t>
  </si>
  <si>
    <t>14</t>
  </si>
  <si>
    <t>131251102</t>
  </si>
  <si>
    <t>Hloubení jam nezapažených v hornině třídy těžitelnosti I skupiny 3 objem do 50 m3 strojně</t>
  </si>
  <si>
    <t>m3</t>
  </si>
  <si>
    <t>-1844461379</t>
  </si>
  <si>
    <t>(13,7+48,13+2,96)*0,26 "KC1 v zeleni</t>
  </si>
  <si>
    <t>8,11*0,12 "kont.stání místo chodníku</t>
  </si>
  <si>
    <t>12,85*0,15 "kont. stání v zeleni</t>
  </si>
  <si>
    <t>(16,41+18,65+1,91)*0,1 "chodník v zeleni</t>
  </si>
  <si>
    <t>6,26*0,07 "chodník v místě chodníku</t>
  </si>
  <si>
    <t>31,514*0,3 "sanace podloží</t>
  </si>
  <si>
    <t>114,27*0,3*0,2+62,14*0,15*0,2 "lože pro obrubníky</t>
  </si>
  <si>
    <t>15</t>
  </si>
  <si>
    <t>162751117</t>
  </si>
  <si>
    <t>Vodorovné přemístění přes 9 000 do 10000 m výkopku/sypaniny z horniny třídy těžitelnosti I skupiny 1 až 3</t>
  </si>
  <si>
    <t>-1037453053</t>
  </si>
  <si>
    <t>42,055"výkopek</t>
  </si>
  <si>
    <t>-15,171 "zásyp</t>
  </si>
  <si>
    <t>16</t>
  </si>
  <si>
    <t>167151101</t>
  </si>
  <si>
    <t>Nakládání výkopku z hornin třídy těžitelnosti I skupiny 1 až 3 do 100 m3</t>
  </si>
  <si>
    <t>-672625367</t>
  </si>
  <si>
    <t>17</t>
  </si>
  <si>
    <t>171251201</t>
  </si>
  <si>
    <t>Uložení sypaniny na skládky nebo meziskládky</t>
  </si>
  <si>
    <t>-1027192109</t>
  </si>
  <si>
    <t>18</t>
  </si>
  <si>
    <t>171201231</t>
  </si>
  <si>
    <t>Poplatek za uložení zeminy a kamení na recyklační skládce (skládkovné) kód odpadu 17 05 04</t>
  </si>
  <si>
    <t>t</t>
  </si>
  <si>
    <t>213721372</t>
  </si>
  <si>
    <t>26,884*1,8 'Přepočtené koeficientem množství</t>
  </si>
  <si>
    <t>19</t>
  </si>
  <si>
    <t>174101101</t>
  </si>
  <si>
    <t>Zásyp jam, šachet rýh nebo kolem objektů sypaninou se zhutněním</t>
  </si>
  <si>
    <t>547103129</t>
  </si>
  <si>
    <t>(1,79+2*2)*0,05 "vyrovnání pod chodník v místě silnice</t>
  </si>
  <si>
    <t>(42,57+51,27)*0,15 "vyrovnání pod zelené plochy v místě silnice</t>
  </si>
  <si>
    <t>26,82*0,03 "vyrovnání pod zelené plochy v místě chodníku</t>
  </si>
  <si>
    <t>20</t>
  </si>
  <si>
    <t>181351003</t>
  </si>
  <si>
    <t>Rozprostření ornice tl vrstvy do 200 mm pl do 100 m2 v rovině nebo ve svahu do 1:5 strojně</t>
  </si>
  <si>
    <t>1786120433</t>
  </si>
  <si>
    <t>48,28+26,76+46,35+10,66+34,99+12,99+3,97+68,20+3,47+30,13+16,21</t>
  </si>
  <si>
    <t>M</t>
  </si>
  <si>
    <t>10364101</t>
  </si>
  <si>
    <t>zemina pro terénní úpravy - ornice</t>
  </si>
  <si>
    <t>537421197</t>
  </si>
  <si>
    <t>8,48*1,8 "doplnění ornice</t>
  </si>
  <si>
    <t>Zemní práce - sadové úpravy</t>
  </si>
  <si>
    <t>22</t>
  </si>
  <si>
    <t>181411131</t>
  </si>
  <si>
    <t>Založení parkového trávníku výsevem pl do 1000 m2 v rovině a ve svahu do 1:5</t>
  </si>
  <si>
    <t>527799722</t>
  </si>
  <si>
    <t>302,010</t>
  </si>
  <si>
    <t>23</t>
  </si>
  <si>
    <t>00572410</t>
  </si>
  <si>
    <t>osivo směs travní parková</t>
  </si>
  <si>
    <t>kg</t>
  </si>
  <si>
    <t>-613995404</t>
  </si>
  <si>
    <t>302,01*0,015 'Přepočtené koeficientem množství</t>
  </si>
  <si>
    <t>24</t>
  </si>
  <si>
    <t>182303111</t>
  </si>
  <si>
    <t>Doplnění zeminy nebo substrátu na travnatých plochách tl do 50 mm rovina v rovinně a svahu do 1:5</t>
  </si>
  <si>
    <t>-1104931337</t>
  </si>
  <si>
    <t>25</t>
  </si>
  <si>
    <t>10371500</t>
  </si>
  <si>
    <t>substrát pro trávníky VL</t>
  </si>
  <si>
    <t>-927303539</t>
  </si>
  <si>
    <t>9,05947415914686*0,058 'Přepočtené koeficientem množství</t>
  </si>
  <si>
    <t>26</t>
  </si>
  <si>
    <t>183403114</t>
  </si>
  <si>
    <t>Obdělání půdy kultivátorováním v rovině a svahu do 1:5</t>
  </si>
  <si>
    <t>1600653538</t>
  </si>
  <si>
    <t>27</t>
  </si>
  <si>
    <t>183403152</t>
  </si>
  <si>
    <t>Obdělání půdy vláčením v rovině a svahu do 1:5</t>
  </si>
  <si>
    <t>-212781533</t>
  </si>
  <si>
    <t>28</t>
  </si>
  <si>
    <t>183403153</t>
  </si>
  <si>
    <t>Obdělání půdy hrabáním v rovině a svahu do 1:5</t>
  </si>
  <si>
    <t>633883047</t>
  </si>
  <si>
    <t>302,01*2</t>
  </si>
  <si>
    <t>29</t>
  </si>
  <si>
    <t>184813511</t>
  </si>
  <si>
    <t>Chemické odplevelení před založením kultury postřikem na široko v rovině a svahu do 1:5 ručně</t>
  </si>
  <si>
    <t>-1444016000</t>
  </si>
  <si>
    <t>30</t>
  </si>
  <si>
    <t>184813521</t>
  </si>
  <si>
    <t>Chemické odplevelení po založení kultury postřikem na široko v rovině a svahu do 1:5 ručně</t>
  </si>
  <si>
    <t>-436806716</t>
  </si>
  <si>
    <t>31</t>
  </si>
  <si>
    <t>185802113</t>
  </si>
  <si>
    <t>Hnojení půdy umělým hnojivem na široko v rovině a svahu do 1:5</t>
  </si>
  <si>
    <t>-964161429</t>
  </si>
  <si>
    <t>302,01*0,030/1000 "30g/m2</t>
  </si>
  <si>
    <t>32</t>
  </si>
  <si>
    <t>25191155</t>
  </si>
  <si>
    <t>hnojivo průmyslové</t>
  </si>
  <si>
    <t>-1459624154</t>
  </si>
  <si>
    <t>302,01*0,03 'Přepočtené koeficientem množství</t>
  </si>
  <si>
    <t>Komunikace pozemní</t>
  </si>
  <si>
    <t>33</t>
  </si>
  <si>
    <t>564851111</t>
  </si>
  <si>
    <t>Podklad ze štěrkodrtě ŠD plochy přes 100 m2 tl 150 mm</t>
  </si>
  <si>
    <t>783844055</t>
  </si>
  <si>
    <t>67,73 "KC1</t>
  </si>
  <si>
    <t>36,06+5,92+2,54 "chodník a překop chodníku</t>
  </si>
  <si>
    <t>17,29 "dlažba pro nevidomé</t>
  </si>
  <si>
    <t>34</t>
  </si>
  <si>
    <t>564861111</t>
  </si>
  <si>
    <t>Podklad ze štěrkodrtě ŠD plochy přes 100 m2 tl 200 mm</t>
  </si>
  <si>
    <t>553887135</t>
  </si>
  <si>
    <t>32,40 "stání pro kontejnery</t>
  </si>
  <si>
    <t>35</t>
  </si>
  <si>
    <t>564871116</t>
  </si>
  <si>
    <t>Podklad ze štěrkodrtě ŠD plochy přes 100 m2 tl. 300 mm</t>
  </si>
  <si>
    <t>-1317122603</t>
  </si>
  <si>
    <t>(83,19+74,38)*0,2 "sanace podloží 20% plochy</t>
  </si>
  <si>
    <t>36</t>
  </si>
  <si>
    <t>564911511</t>
  </si>
  <si>
    <t>Podklad z R-materiálu plochy přes 100 m2 tl 50 mm</t>
  </si>
  <si>
    <t>115861181</t>
  </si>
  <si>
    <t>76,92 "KC2</t>
  </si>
  <si>
    <t>37</t>
  </si>
  <si>
    <t>565135111</t>
  </si>
  <si>
    <t>Asfaltový beton vrstva podkladní ACP 16 (obalované kamenivo OKS) tl 50 mm š do 3 m</t>
  </si>
  <si>
    <t>-791746639</t>
  </si>
  <si>
    <t xml:space="preserve">2,98+13,75+4,14+13,7  "KC1 parkovací stání nová skladba</t>
  </si>
  <si>
    <t>(33,93+54,99)*0,3 "KC8 parkovací stání frézované 30%</t>
  </si>
  <si>
    <t>30,20 "KC1 komunikace nová skladba</t>
  </si>
  <si>
    <t>2,96 "KC8 oprava po překopu</t>
  </si>
  <si>
    <t>38</t>
  </si>
  <si>
    <t>567122111</t>
  </si>
  <si>
    <t>Podklad ze směsi stmelené cementem SC C 8/10 (KSC I) tl 120 mm</t>
  </si>
  <si>
    <t>-2066009473</t>
  </si>
  <si>
    <t>39</t>
  </si>
  <si>
    <t>567134131</t>
  </si>
  <si>
    <t>Podklad ze směsi stmelené cementem SC C 20/25 (PB I) tl 220 mm</t>
  </si>
  <si>
    <t>445368723</t>
  </si>
  <si>
    <t>8,454 "KC3</t>
  </si>
  <si>
    <t>40</t>
  </si>
  <si>
    <t>573191111</t>
  </si>
  <si>
    <t>Postřik infiltrační kationaktivní emulzí v množství 1 kg/m2</t>
  </si>
  <si>
    <t>816514086</t>
  </si>
  <si>
    <t>41</t>
  </si>
  <si>
    <t>573231108</t>
  </si>
  <si>
    <t>Postřik živičný spojovací ze silniční emulze v množství 0,50 kg/m2</t>
  </si>
  <si>
    <t>-1598935750</t>
  </si>
  <si>
    <t>(33,93+54,99)*1,3 "KC8 parkovací stání frézované +30% oprava podkladu</t>
  </si>
  <si>
    <t>76,92 "KC2 chodník</t>
  </si>
  <si>
    <t>42</t>
  </si>
  <si>
    <t>577134131</t>
  </si>
  <si>
    <t>Asfaltový beton vrstva obrusná ACO 11 (ABS) tl 40 mm š do 3 m z modifikovaného asfaltu</t>
  </si>
  <si>
    <t>1134860689</t>
  </si>
  <si>
    <t>43</t>
  </si>
  <si>
    <t>577143111</t>
  </si>
  <si>
    <t>Asfaltový beton vrstva obrusná ACO 8 (ABJ) tl 50 mm š do 3 m z nemodifikovaného asfaltu</t>
  </si>
  <si>
    <t>-23744809</t>
  </si>
  <si>
    <t>36,06+5,92+32,40 "KC2 chodník a stání pro kontejnery</t>
  </si>
  <si>
    <t>2,54 "překop chodníku</t>
  </si>
  <si>
    <t>44</t>
  </si>
  <si>
    <t>578143133</t>
  </si>
  <si>
    <t>Litý asfalt MA 11 (LAS) tl 40 mm š do 3 m z modifikovaného asfaltu</t>
  </si>
  <si>
    <t>1141067375</t>
  </si>
  <si>
    <t>(4,94+11,47+2,01+1,56+5,22+8,98+8,09)*0,2*2 "KC3 oprava komunikace 2 vrstvy</t>
  </si>
  <si>
    <t>45</t>
  </si>
  <si>
    <t>578901111</t>
  </si>
  <si>
    <t>Zdrsňovací posyp litého asfaltu v množství 4 kg/m2</t>
  </si>
  <si>
    <t>-917795830</t>
  </si>
  <si>
    <t>(4,94+11,47+2,01+1,56+5,22+8,98+8,09)*0,2 "KC3 oprava komunikace</t>
  </si>
  <si>
    <t>46</t>
  </si>
  <si>
    <t>596211110</t>
  </si>
  <si>
    <t>Kladení zámkové dlažby komunikací pro pěší ručně tl 60 mm skupiny A pl do 50 m2</t>
  </si>
  <si>
    <t>38029338</t>
  </si>
  <si>
    <t>2,5+0,55+0,6+1,0+3,86+4,51+1,9+2,37 "slepecká dlažba</t>
  </si>
  <si>
    <t>47</t>
  </si>
  <si>
    <t>59245006</t>
  </si>
  <si>
    <t>dlažba pro nevidomé betonová 200x100mm tl 60mm barevná</t>
  </si>
  <si>
    <t>1969990945</t>
  </si>
  <si>
    <t>Ostatní konstrukce a práce, bourání</t>
  </si>
  <si>
    <t>51</t>
  </si>
  <si>
    <t>914111111</t>
  </si>
  <si>
    <t>Montáž svislé dopravní značky do velikosti 1 m2 objímkami na sloupek nebo konzolu</t>
  </si>
  <si>
    <t>kus</t>
  </si>
  <si>
    <t>-943892693</t>
  </si>
  <si>
    <t>52</t>
  </si>
  <si>
    <t>40445620</t>
  </si>
  <si>
    <t>zákazové, příkazové dopravní značky B1-B34, C1-15 700mm</t>
  </si>
  <si>
    <t>1527341734</t>
  </si>
  <si>
    <t>53</t>
  </si>
  <si>
    <t>40445625</t>
  </si>
  <si>
    <t>informativní značky provozní IP8, IP9, IP11-IP13 500x700mm</t>
  </si>
  <si>
    <t>1130072090</t>
  </si>
  <si>
    <t>54</t>
  </si>
  <si>
    <t>40445608</t>
  </si>
  <si>
    <t>značky upravující přednost P1, P4 700mm</t>
  </si>
  <si>
    <t>-923516425</t>
  </si>
  <si>
    <t>55</t>
  </si>
  <si>
    <t>40445611</t>
  </si>
  <si>
    <t>značky upravující přednost P2, P3, P8 500mm</t>
  </si>
  <si>
    <t>-1925696051</t>
  </si>
  <si>
    <t>56</t>
  </si>
  <si>
    <t>40445617</t>
  </si>
  <si>
    <t>značky upravující přednost P7 500mm</t>
  </si>
  <si>
    <t>296431905</t>
  </si>
  <si>
    <t>95</t>
  </si>
  <si>
    <t>40445621</t>
  </si>
  <si>
    <t>informativní značky provozní IP1-IP3, IP4b-IP7, IP10a, b 500x500mm</t>
  </si>
  <si>
    <t>1853762067</t>
  </si>
  <si>
    <t>57</t>
  </si>
  <si>
    <t>40445650</t>
  </si>
  <si>
    <t>dodatkové tabulky E7, E12, E13 500x300mm</t>
  </si>
  <si>
    <t>-1995795900</t>
  </si>
  <si>
    <t>58</t>
  </si>
  <si>
    <t>914511111</t>
  </si>
  <si>
    <t>Montáž sloupku dopravních značek délky do 3,5 m s betonovým základem</t>
  </si>
  <si>
    <t>-332868176</t>
  </si>
  <si>
    <t>59</t>
  </si>
  <si>
    <t>40445230</t>
  </si>
  <si>
    <t>sloupek pro dopravní značku Zn D 70mm v 3,5m</t>
  </si>
  <si>
    <t>1338627604</t>
  </si>
  <si>
    <t>60</t>
  </si>
  <si>
    <t>40445254</t>
  </si>
  <si>
    <t>víčko plastové na sloupek D 70mm</t>
  </si>
  <si>
    <t>-1645191338</t>
  </si>
  <si>
    <t>61</t>
  </si>
  <si>
    <t>40445257</t>
  </si>
  <si>
    <t>svorka upínací na sloupek D 70mm</t>
  </si>
  <si>
    <t>1694684187</t>
  </si>
  <si>
    <t>62</t>
  </si>
  <si>
    <t>915211111</t>
  </si>
  <si>
    <t>Vodorovné dopravní značení dělící čáry souvislé š 125 mm bílý plast</t>
  </si>
  <si>
    <t>872033938</t>
  </si>
  <si>
    <t>97</t>
  </si>
  <si>
    <t>915211115</t>
  </si>
  <si>
    <t>Vodorovné dopravní značení dělící čáry souvislé š 125 mm žlutý plast</t>
  </si>
  <si>
    <t>1193819864</t>
  </si>
  <si>
    <t>64</t>
  </si>
  <si>
    <t>9152111R7</t>
  </si>
  <si>
    <t>Vodorovné dopravní značení dělící čáry souvislé š 125 mm modrý plast</t>
  </si>
  <si>
    <t>1453855200</t>
  </si>
  <si>
    <t>96</t>
  </si>
  <si>
    <t>915221111</t>
  </si>
  <si>
    <t>Vodorovné dopravní značení vodící čáry souvislé š 250 mm bílý plast</t>
  </si>
  <si>
    <t>-650666563</t>
  </si>
  <si>
    <t>65</t>
  </si>
  <si>
    <t>915311111</t>
  </si>
  <si>
    <t>Předformátované vodorovné dopravní značení dopravní značky do 1 m2</t>
  </si>
  <si>
    <t>953444359</t>
  </si>
  <si>
    <t>66</t>
  </si>
  <si>
    <t>915611111</t>
  </si>
  <si>
    <t>Předznačení vodorovného liniového značení</t>
  </si>
  <si>
    <t>1234997770</t>
  </si>
  <si>
    <t>36+8+74+8,5</t>
  </si>
  <si>
    <t>67</t>
  </si>
  <si>
    <t>915621111</t>
  </si>
  <si>
    <t>Předznačení vodorovného plošného značení</t>
  </si>
  <si>
    <t>1178803401</t>
  </si>
  <si>
    <t>68</t>
  </si>
  <si>
    <t>916231213</t>
  </si>
  <si>
    <t>Osazení chodníkového obrubníku betonového stojatého s boční opěrou do lože z betonu prostého</t>
  </si>
  <si>
    <t>1961538706</t>
  </si>
  <si>
    <t>1,78+1,81+12,41+12,44+10,98+10,95+2,43+4,44+1,04+3,35+0,51</t>
  </si>
  <si>
    <t>69</t>
  </si>
  <si>
    <t>59217002</t>
  </si>
  <si>
    <t>obrubník zahradní betonový šedý 1000x50x200mm</t>
  </si>
  <si>
    <t>-1979730511</t>
  </si>
  <si>
    <t>70</t>
  </si>
  <si>
    <t>916241113</t>
  </si>
  <si>
    <t>Osazení obrubníku kamenného ležatého s boční opěrou do lože z betonu prostého</t>
  </si>
  <si>
    <t>1690059</t>
  </si>
  <si>
    <t>2,08+11,41+2,03+2+1,51+2+1,56+41,27+3,91+14,93+4+4,49+13,11+4,79+4,52+0,66</t>
  </si>
  <si>
    <t>71</t>
  </si>
  <si>
    <t>58380005</t>
  </si>
  <si>
    <t>obrubník kamenný žulový přímý 1000x200x250mm</t>
  </si>
  <si>
    <t>-2064986706</t>
  </si>
  <si>
    <t>P</t>
  </si>
  <si>
    <t>Poznámka k položce:_x000d_
Hmotnost: 120 kg/bm</t>
  </si>
  <si>
    <t>114,27 "celková délka</t>
  </si>
  <si>
    <t>-11,96*0,8 "použití původních obrub</t>
  </si>
  <si>
    <t>72</t>
  </si>
  <si>
    <t>919726122</t>
  </si>
  <si>
    <t>Geotextilie pro ochranu, separaci a filtraci netkaná měrná hm přes 200 do 300 g/m2</t>
  </si>
  <si>
    <t>657840961</t>
  </si>
  <si>
    <t>8,454 "KC3 oprava komunikace</t>
  </si>
  <si>
    <t>73</t>
  </si>
  <si>
    <t>919732211</t>
  </si>
  <si>
    <t>Styčná spára napojení nového živičného povrchu na stávající za tepla š 15 mm hl 25 mm s prořezáním</t>
  </si>
  <si>
    <t>-795172404</t>
  </si>
  <si>
    <t>(4,94+11,47+2,01+1,56+5,22+8,98+8,09)+0,2*12 "oprava podél obrub</t>
  </si>
  <si>
    <t>74</t>
  </si>
  <si>
    <t>919735111</t>
  </si>
  <si>
    <t>Řezání stávajícího živičného krytu hl do 50 mm</t>
  </si>
  <si>
    <t>-1143210884</t>
  </si>
  <si>
    <t>5,68+4,57 "bourané chodníky</t>
  </si>
  <si>
    <t>10,9+7,34+8,35+4,065 "kraje frézovaného povrchu</t>
  </si>
  <si>
    <t>75</t>
  </si>
  <si>
    <t>919735115</t>
  </si>
  <si>
    <t>Řezání stávajícího živičného krytu hl přes 200 do 250 mm</t>
  </si>
  <si>
    <t>1325490739</t>
  </si>
  <si>
    <t>1,3+5,615+1,61+1,65+4,43 "okolo ostrůvku</t>
  </si>
  <si>
    <t>3,91+10,21+4,97+0,41+9,94+11,67+2*3+2,03+11,91+2,08+0,62+4,94+1,12+1,32 "bouraná vozovka</t>
  </si>
  <si>
    <t>76</t>
  </si>
  <si>
    <t>919735123</t>
  </si>
  <si>
    <t>Řezání stávajícího betonového krytu hl přes 100 do 150 mm</t>
  </si>
  <si>
    <t>-849910093</t>
  </si>
  <si>
    <t>77</t>
  </si>
  <si>
    <t>966006132</t>
  </si>
  <si>
    <t>Odstranění značek dopravních nebo orientačních se sloupky s betonovými patkami</t>
  </si>
  <si>
    <t>-810080548</t>
  </si>
  <si>
    <t>78</t>
  </si>
  <si>
    <t>966007111</t>
  </si>
  <si>
    <t>Odstranění vodorovného značení frézováním barvy z čáry š do 125 mm</t>
  </si>
  <si>
    <t>635813804</t>
  </si>
  <si>
    <t>79</t>
  </si>
  <si>
    <t>966641119R2</t>
  </si>
  <si>
    <t>Přemístění stávajících kontejnerů na tříděný odpad</t>
  </si>
  <si>
    <t>1284765323</t>
  </si>
  <si>
    <t>80</t>
  </si>
  <si>
    <t>979024443</t>
  </si>
  <si>
    <t>Očištění vybouraných obrubníků a krajníků silničních</t>
  </si>
  <si>
    <t>-1177392458</t>
  </si>
  <si>
    <t>11,96*0,8 "80% silničních pro zpětné užití</t>
  </si>
  <si>
    <t>997</t>
  </si>
  <si>
    <t>Přesun sutě</t>
  </si>
  <si>
    <t>81</t>
  </si>
  <si>
    <t>997221571</t>
  </si>
  <si>
    <t>Vodorovná doprava vybouraných hmot do 1 km</t>
  </si>
  <si>
    <t>1012221623</t>
  </si>
  <si>
    <t>82</t>
  </si>
  <si>
    <t>997221579</t>
  </si>
  <si>
    <t>Příplatek ZKD 1 km u vodorovné dopravy vybouraných hmot</t>
  </si>
  <si>
    <t>592313614</t>
  </si>
  <si>
    <t>120,819*9 'Přepočtené koeficientem množství</t>
  </si>
  <si>
    <t>83</t>
  </si>
  <si>
    <t>997221611</t>
  </si>
  <si>
    <t>Nakládání suti na dopravní prostředky pro vodorovnou dopravu</t>
  </si>
  <si>
    <t>1824834031</t>
  </si>
  <si>
    <t>84</t>
  </si>
  <si>
    <t>997013861</t>
  </si>
  <si>
    <t>Poplatek za uložení stavebního odpadu na recyklační skládce (skládkovné) z prostého betonu kód odpadu 17 01 01</t>
  </si>
  <si>
    <t>567305626</t>
  </si>
  <si>
    <t>10,52+3,468+24,159</t>
  </si>
  <si>
    <t>85</t>
  </si>
  <si>
    <t>997013875</t>
  </si>
  <si>
    <t>Poplatek za uložení stavebního odpadu na recyklační skládce (skládkovné) asfaltového bez obsahu dehtu zatříděného do Katalogu odpadů pod kódem 17 03 02</t>
  </si>
  <si>
    <t>1761122327</t>
  </si>
  <si>
    <t>3,172+29,138+41,852+8,181</t>
  </si>
  <si>
    <t>86</t>
  </si>
  <si>
    <t>997013871</t>
  </si>
  <si>
    <t>Poplatek za uložení stavebního odpadu na recyklační skládce (skládkovné) směsného stavebního a demoličního kód odpadu 17 09 04</t>
  </si>
  <si>
    <t>-1112267621</t>
  </si>
  <si>
    <t>0,329</t>
  </si>
  <si>
    <t>998</t>
  </si>
  <si>
    <t>Přesun hmot</t>
  </si>
  <si>
    <t>87</t>
  </si>
  <si>
    <t>998225111</t>
  </si>
  <si>
    <t>Přesun hmot pro pozemní komunikace s krytem z kamene, monolitickým betonovým nebo živičným</t>
  </si>
  <si>
    <t>-1266853106</t>
  </si>
  <si>
    <t>VRN</t>
  </si>
  <si>
    <t>Vedlejší rozpočtové náklady</t>
  </si>
  <si>
    <t>89</t>
  </si>
  <si>
    <t>013254000</t>
  </si>
  <si>
    <t>Dokumentace skutečného provedení stavby</t>
  </si>
  <si>
    <t>1024</t>
  </si>
  <si>
    <t>629959065</t>
  </si>
  <si>
    <t>90</t>
  </si>
  <si>
    <t>030001000</t>
  </si>
  <si>
    <t>Zařízení staveniště</t>
  </si>
  <si>
    <t>%</t>
  </si>
  <si>
    <t>-243413107</t>
  </si>
  <si>
    <t>91</t>
  </si>
  <si>
    <t>044002000</t>
  </si>
  <si>
    <t>Revize, zkoušky a ostatní úkony potřebné pro kolaudaci</t>
  </si>
  <si>
    <t>80880297</t>
  </si>
  <si>
    <t>92</t>
  </si>
  <si>
    <t>045002000</t>
  </si>
  <si>
    <t>Kompletační a koordinační činnost</t>
  </si>
  <si>
    <t>1049239968</t>
  </si>
  <si>
    <t>93</t>
  </si>
  <si>
    <t>065002000</t>
  </si>
  <si>
    <t>Mimostaveništní doprava materiálů, výrobků a strojů</t>
  </si>
  <si>
    <t>-1328982739</t>
  </si>
  <si>
    <t>94</t>
  </si>
  <si>
    <t>071002000</t>
  </si>
  <si>
    <t>Provoz investora, třetích osob</t>
  </si>
  <si>
    <t>-1939236585</t>
  </si>
  <si>
    <t>VP</t>
  </si>
  <si>
    <t xml:space="preserve">  Vícepráce</t>
  </si>
  <si>
    <t>PN</t>
  </si>
  <si>
    <t>Soupis:</t>
  </si>
  <si>
    <t>SO-05 D12 - Odvodnění</t>
  </si>
  <si>
    <t xml:space="preserve">    4 - Vodorovné konstrukce</t>
  </si>
  <si>
    <t xml:space="preserve">    8 - Vedení trubní dálková a přípojná</t>
  </si>
  <si>
    <t>132212121</t>
  </si>
  <si>
    <t>Hloubení zapažených rýh šířky do 800 mm v soudržných horninách třídy těžitelnosti I skupiny 3 ručně</t>
  </si>
  <si>
    <t>334564976</t>
  </si>
  <si>
    <t>151101102</t>
  </si>
  <si>
    <t>Zřízení příložného pažení a rozepření stěn rýh hl přes 2 do 4 m</t>
  </si>
  <si>
    <t>1111620377</t>
  </si>
  <si>
    <t>151101112</t>
  </si>
  <si>
    <t>Odstranění příložného pažení a rozepření stěn rýh hl přes 2 do 4 m</t>
  </si>
  <si>
    <t>875547577</t>
  </si>
  <si>
    <t>161151103</t>
  </si>
  <si>
    <t>Svislé přemístění výkopku z horniny třídy těžitelnosti I skupiny 1 až 3 hl výkopu přes 4 do 8 m</t>
  </si>
  <si>
    <t>1076570904</t>
  </si>
  <si>
    <t>162351103</t>
  </si>
  <si>
    <t>Vodorovné přemístění přes 50 do 500 m výkopku/sypaniny z horniny třídy těžitelnosti I skupiny 1 až 3</t>
  </si>
  <si>
    <t>-1918123894</t>
  </si>
  <si>
    <t>162351104</t>
  </si>
  <si>
    <t>Vodorovné přemístění přes 500 do 1000 m výkopku/sypaniny z horniny třídy těžitelnosti I skupiny 1 až 3</t>
  </si>
  <si>
    <t>-250155404</t>
  </si>
  <si>
    <t>162751119</t>
  </si>
  <si>
    <t>Příplatek k vodorovnému přemístění výkopku/sypaniny z horniny třídy těžitelnosti I skupiny 1 až 3 ZKD 1000 m přes 10000 m</t>
  </si>
  <si>
    <t>-1652080998</t>
  </si>
  <si>
    <t>3,6*20 'Přepočtené koeficientem množství</t>
  </si>
  <si>
    <t>-1350651538</t>
  </si>
  <si>
    <t>3,6*1,9 'Přepočtené koeficientem množství</t>
  </si>
  <si>
    <t>1813629911</t>
  </si>
  <si>
    <t>174111101</t>
  </si>
  <si>
    <t>Zásyp jam, šachet rýh nebo kolem objektů sypaninou se zhutněním ručně</t>
  </si>
  <si>
    <t>1415090410</t>
  </si>
  <si>
    <t>175151101</t>
  </si>
  <si>
    <t>Obsypání potrubí strojně sypaninou bez prohození, uloženou do 3 m</t>
  </si>
  <si>
    <t>1687436295</t>
  </si>
  <si>
    <t>58337303</t>
  </si>
  <si>
    <t>štěrkopísek frakce 0/8</t>
  </si>
  <si>
    <t>1548558299</t>
  </si>
  <si>
    <t>2,88*2 'Přepočtené koeficientem množství</t>
  </si>
  <si>
    <t>Vodorovné konstrukce</t>
  </si>
  <si>
    <t>451573111</t>
  </si>
  <si>
    <t>Lože pod potrubí otevřený výkop ze štěrkopísku</t>
  </si>
  <si>
    <t>-447740639</t>
  </si>
  <si>
    <t>Vedení trubní dálková a přípojná</t>
  </si>
  <si>
    <t>831262191</t>
  </si>
  <si>
    <t>Příplatek za práce na potrubí z trub kameninových s integrovaným těsněním sklon přes 20 % DN do 300</t>
  </si>
  <si>
    <t>-1029435415</t>
  </si>
  <si>
    <t>831352121</t>
  </si>
  <si>
    <t>Montáž potrubí z trub kameninových hrdlových s integrovaným těsněním výkop sklon do 20 % DN 200</t>
  </si>
  <si>
    <t>832431233</t>
  </si>
  <si>
    <t>59710633</t>
  </si>
  <si>
    <t>trouba kameninová glazovaná DN 200 dl 1,00m spojovací systém F</t>
  </si>
  <si>
    <t>-1067685595</t>
  </si>
  <si>
    <t>7,2*1,2 'Přepočtené koeficientem množství</t>
  </si>
  <si>
    <t>837421921</t>
  </si>
  <si>
    <t>Výměna kameninových tvarovek odbočných s integrovaným těsněním otevřený výkop DN 500</t>
  </si>
  <si>
    <t>-608385972</t>
  </si>
  <si>
    <t>5971181011</t>
  </si>
  <si>
    <t>odbočka kameninová glazovaná jednoduchá kolmá DN 500/1200 dl 1000mm spojovací systém C/F tř.160/-</t>
  </si>
  <si>
    <t>1052071834</t>
  </si>
  <si>
    <t>1*1,015 'Přepočtené koeficientem množství</t>
  </si>
  <si>
    <t>895941343</t>
  </si>
  <si>
    <t>Osazení vpusti uliční DN 500 z betonových dílců dno vysoké s kalištěm</t>
  </si>
  <si>
    <t>-468067408</t>
  </si>
  <si>
    <t>59224471</t>
  </si>
  <si>
    <t>vpusť uliční DN 500 kaliště vysoké 500/820x65mm</t>
  </si>
  <si>
    <t>-975657191</t>
  </si>
  <si>
    <t>895941351</t>
  </si>
  <si>
    <t>Osazení vpusti uliční DN 500 z betonových dílců skruž horní pro čtvercovou vtokovou mříž</t>
  </si>
  <si>
    <t>-1082738007</t>
  </si>
  <si>
    <t>59224460</t>
  </si>
  <si>
    <t>vpusť uliční DN 500 betonová 500x190x65mm čtvercový poklop</t>
  </si>
  <si>
    <t>1483271677</t>
  </si>
  <si>
    <t>895941361</t>
  </si>
  <si>
    <t>Osazení vpusti uliční DN 500 z betonových dílců skruž středová 290 mm</t>
  </si>
  <si>
    <t>189407927</t>
  </si>
  <si>
    <t>59224461</t>
  </si>
  <si>
    <t>vpusť uliční DN 500 skruž průběžná nízká betonová 500/290x65mm</t>
  </si>
  <si>
    <t>435731558</t>
  </si>
  <si>
    <t>895941362</t>
  </si>
  <si>
    <t>Osazení vpusti uliční DN 500 z betonových dílců skruž středová 590 mm</t>
  </si>
  <si>
    <t>-740216141</t>
  </si>
  <si>
    <t>59224462</t>
  </si>
  <si>
    <t>vpusť uliční DN 500 skruž průběžná vysoká betonová 500/590x65mm</t>
  </si>
  <si>
    <t>-1064684993</t>
  </si>
  <si>
    <t>452141112</t>
  </si>
  <si>
    <t>Osazení plastových podkladních a vyrovnávacích prstenců nebo adaptérů pro šachty a vpusti včetně zalití do DN 500 v přes 50 do 100 mm</t>
  </si>
  <si>
    <t>238212301</t>
  </si>
  <si>
    <t>28659022</t>
  </si>
  <si>
    <t>prstenec vyrovnávací plastový plochý pro šachty a vpusti DN 500 v 100mm</t>
  </si>
  <si>
    <t>1312384488</t>
  </si>
  <si>
    <t>286590221</t>
  </si>
  <si>
    <t>prstenec vyrovnávací plastový plochý zkosený pro vpusti DN 500 v 50mm</t>
  </si>
  <si>
    <t>-1747916424</t>
  </si>
  <si>
    <t>899620141</t>
  </si>
  <si>
    <t>Obetonování plastové šachty z polypropylenu betonem prostým tř. C 20/25 otevřený výkop</t>
  </si>
  <si>
    <t>-2060308991</t>
  </si>
  <si>
    <t>997013212</t>
  </si>
  <si>
    <t>Vnitrostaveništní doprava suti a vybouraných hmot pro budovy v přes 6 do 9 m ručně</t>
  </si>
  <si>
    <t>1092598696</t>
  </si>
  <si>
    <t>997013501</t>
  </si>
  <si>
    <t>Odvoz suti a vybouraných hmot na skládku nebo meziskládku do 1 km se složením</t>
  </si>
  <si>
    <t>-1280514141</t>
  </si>
  <si>
    <t>997013509</t>
  </si>
  <si>
    <t>Příplatek k odvozu suti a vybouraných hmot na skládku ZKD 1 km přes 1 km</t>
  </si>
  <si>
    <t>1489853677</t>
  </si>
  <si>
    <t>0,27*20 'Přepočtené koeficientem množství</t>
  </si>
  <si>
    <t>997013631</t>
  </si>
  <si>
    <t>Poplatek za uložení na skládce (skládkovné) stavebního odpadu směsného kód odpadu 17 09 04</t>
  </si>
  <si>
    <t>-1233336502</t>
  </si>
  <si>
    <t>383585244</t>
  </si>
  <si>
    <t>998275101</t>
  </si>
  <si>
    <t>Přesun hmot pro trubní vedení z trub kameninových otevřený výkop</t>
  </si>
  <si>
    <t>235034377</t>
  </si>
  <si>
    <t>SO-05 Elektro - Elektroinstalace</t>
  </si>
  <si>
    <t xml:space="preserve">D1 - Elektroinstalační materiál  a montážní práce</t>
  </si>
  <si>
    <t>D2 - Kabely</t>
  </si>
  <si>
    <t xml:space="preserve">D3 - Svítidla </t>
  </si>
  <si>
    <t>D4 - Revize</t>
  </si>
  <si>
    <t>D5 - VRN</t>
  </si>
  <si>
    <t>D1</t>
  </si>
  <si>
    <t xml:space="preserve">Elektroinstalační materiál  a montážní práce</t>
  </si>
  <si>
    <t>1.1</t>
  </si>
  <si>
    <t>Vodič FeZn d=10mm</t>
  </si>
  <si>
    <t>1.2</t>
  </si>
  <si>
    <t xml:space="preserve">Tuhá dvouplášťová korugovaná chránička  Tr DN50 /KOPODUR/ + popis VO</t>
  </si>
  <si>
    <t>1.3</t>
  </si>
  <si>
    <t>Krycí fólie, dodávka a montáž</t>
  </si>
  <si>
    <t>1.4</t>
  </si>
  <si>
    <t>Podružný instalační materiál</t>
  </si>
  <si>
    <t>1.5</t>
  </si>
  <si>
    <t>Zajištění, koordinace při vytýčení stáv. podzem. vedení</t>
  </si>
  <si>
    <t>1.6</t>
  </si>
  <si>
    <t>Vytyčení trati kabelového vedení vzdušného silového vn v terénu přehledném</t>
  </si>
  <si>
    <t>1.7</t>
  </si>
  <si>
    <t>Koordinace prací se stavbou - práce prováděny před finálními úpravami terénů</t>
  </si>
  <si>
    <t>1.8</t>
  </si>
  <si>
    <t>Hloubení nezapažených jam, pro stožár 5 m ve volném terénu - lehká mechanizace</t>
  </si>
  <si>
    <t>ks</t>
  </si>
  <si>
    <t>1.9</t>
  </si>
  <si>
    <t>Betonový základ pro sloup VO</t>
  </si>
  <si>
    <t>1.10</t>
  </si>
  <si>
    <t>Hloubení nezapažených rýh šířky 35 cm hloubky 80 cm v urbanistické oblasti - asfaltový povrch, ručně + lehká mechanizace</t>
  </si>
  <si>
    <t>1.11</t>
  </si>
  <si>
    <t>Mechanické odstranění zpevněných povrchů (asfalt, beton, dlažba) rýha dle ČSN 73 6005 - dodávka stavby</t>
  </si>
  <si>
    <t>1.12</t>
  </si>
  <si>
    <t>Obetonování chrániček ve zpevněném povrchu (B110) pro pokládku kabelů dle ČSN 73 6005, silnice</t>
  </si>
  <si>
    <t>1.13</t>
  </si>
  <si>
    <t xml:space="preserve">Pískové lože  zrnitost 8-22mm pro pokládku kabelů dle ČSN 73 6005, volný terén/chodník</t>
  </si>
  <si>
    <t>1.14</t>
  </si>
  <si>
    <t>Uložení kabeláže pod chodníkem, pěší cestou dle ČSN 73 6005, včetně podruž. Materiálu - oprava povrchu je dodávkou stavby</t>
  </si>
  <si>
    <t>1.15</t>
  </si>
  <si>
    <t>Uložení kabeláže ve volném terénu dle ČSN 73 6005, včetně podruž. Materiálu - oprava povrchu je dodávkou stavby</t>
  </si>
  <si>
    <t>1.16</t>
  </si>
  <si>
    <t>Vodorovné přemístění výkopku z jakýchkoliv hornin na vzdálenost do 10 m</t>
  </si>
  <si>
    <t>1.17</t>
  </si>
  <si>
    <t>Zásyp rýh šířky 35 cm hloubky 80 cm hornina třídy 2, lehká mechanisace</t>
  </si>
  <si>
    <t>1.18</t>
  </si>
  <si>
    <t>Hutnění zásypu, dle. ČSN - po vrstvách</t>
  </si>
  <si>
    <t>1.19</t>
  </si>
  <si>
    <t>Provizorní úprava terénu se zhutněním zemina/štěrkopísek</t>
  </si>
  <si>
    <t>1.20</t>
  </si>
  <si>
    <t>Stožár VO 5m, bezpaticový (např. K5), cena vč. dopravy a osazení (mechanizace)</t>
  </si>
  <si>
    <t>1.21</t>
  </si>
  <si>
    <t>Stožárová výzbroj pro 1 svítidlo, svorkovnice (dle typu napojení svítidla), pojistka 10A/230V (např. Bečov)</t>
  </si>
  <si>
    <t>1.22</t>
  </si>
  <si>
    <t>Montáž elektrovýzbroje stožáru</t>
  </si>
  <si>
    <t>1.23</t>
  </si>
  <si>
    <t>Zajištění vypnutého stavu NN, VO</t>
  </si>
  <si>
    <t>1.24</t>
  </si>
  <si>
    <t>Napojení nových kabelových vedení na stávající sloupy VO - odbočné vedení pro nové sloupy VO</t>
  </si>
  <si>
    <t>48</t>
  </si>
  <si>
    <t>1.25</t>
  </si>
  <si>
    <t>Zapojení nového stožáru VO</t>
  </si>
  <si>
    <t>50</t>
  </si>
  <si>
    <t>1.26</t>
  </si>
  <si>
    <t>Závěrečné měření a nastavení prvků</t>
  </si>
  <si>
    <t>1.27</t>
  </si>
  <si>
    <t>PD skutečného provedení</t>
  </si>
  <si>
    <t>1.28</t>
  </si>
  <si>
    <t>Geodetické zaměření kabelového vedení</t>
  </si>
  <si>
    <t>1.29</t>
  </si>
  <si>
    <t>Doprava, přesun materiáů a odpadů</t>
  </si>
  <si>
    <t>1.30</t>
  </si>
  <si>
    <t>Likvidace odpadů</t>
  </si>
  <si>
    <t>1.31</t>
  </si>
  <si>
    <t>Likvidace nebezpečných odpadů</t>
  </si>
  <si>
    <t>1.32</t>
  </si>
  <si>
    <t>Drobný nespecifikovaný materiál</t>
  </si>
  <si>
    <t>Poznámka k položce:_x000d_
* finální oprava povrchů není předmětem dodávky. Pokládka a výkopy budou koordinovány se stavbou tak, aby stavební úkony navazovaly na výkopové práce a nedošlo k poškození již položených povrchů</t>
  </si>
  <si>
    <t>D2</t>
  </si>
  <si>
    <t>Kabely</t>
  </si>
  <si>
    <t>2.1</t>
  </si>
  <si>
    <t xml:space="preserve">Kabel CYKY  4B x 10mm2 (uložení do výkopu)</t>
  </si>
  <si>
    <t>D3</t>
  </si>
  <si>
    <t xml:space="preserve">Svítidla </t>
  </si>
  <si>
    <t>3.1</t>
  </si>
  <si>
    <t xml:space="preserve">Uliční svítidlo - LED svítidlo splňující technické standardy THMP, (referenční parametry SAFÍR 1 ALU, SON-T 50W, rovné sklo 202999)  včetně příslušenství a eko poplatku</t>
  </si>
  <si>
    <t>D4</t>
  </si>
  <si>
    <t>Revize</t>
  </si>
  <si>
    <t>4.1</t>
  </si>
  <si>
    <t>El. revize</t>
  </si>
  <si>
    <t>D5</t>
  </si>
  <si>
    <t>5.1</t>
  </si>
  <si>
    <t>Vedlejší rozpočtové náklady a režie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</si>
</sst>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3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6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left"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Border="1" applyAlignment="1">
      <alignment vertical="center"/>
    </xf>
    <xf numFmtId="166" fontId="27" fillId="0" borderId="0" xfId="0" applyNumberFormat="1" applyFont="1" applyBorder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4" fontId="6" fillId="0" borderId="0" xfId="0" applyNumberFormat="1" applyFont="1" applyAlignment="1"/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4" fontId="35" fillId="3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36" fillId="0" borderId="22" xfId="0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3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>
      <alignment horizontal="center" vertical="center"/>
    </xf>
    <xf numFmtId="0" fontId="37" fillId="0" borderId="0" xfId="0" applyFont="1" applyAlignment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0" fillId="3" borderId="22" xfId="0" applyFont="1" applyFill="1" applyBorder="1" applyAlignment="1" applyProtection="1">
      <alignment horizontal="center" vertical="center"/>
      <protection locked="0"/>
    </xf>
    <xf numFmtId="49" fontId="0" fillId="3" borderId="22" xfId="0" applyNumberFormat="1" applyFont="1" applyFill="1" applyBorder="1" applyAlignment="1" applyProtection="1">
      <alignment horizontal="left" vertical="center" wrapText="1"/>
      <protection locked="0"/>
    </xf>
    <xf numFmtId="0" fontId="0" fillId="3" borderId="22" xfId="0" applyFont="1" applyFill="1" applyBorder="1" applyAlignment="1" applyProtection="1">
      <alignment horizontal="left" vertical="center" wrapText="1"/>
      <protection locked="0"/>
    </xf>
    <xf numFmtId="0" fontId="0" fillId="3" borderId="22" xfId="0" applyFont="1" applyFill="1" applyBorder="1" applyAlignment="1" applyProtection="1">
      <alignment horizontal="center" vertical="center" wrapText="1"/>
      <protection locked="0"/>
    </xf>
    <xf numFmtId="167" fontId="0" fillId="3" borderId="22" xfId="0" applyNumberFormat="1" applyFont="1" applyFill="1" applyBorder="1" applyAlignment="1" applyProtection="1">
      <alignment vertical="center"/>
      <protection locked="0"/>
    </xf>
    <xf numFmtId="4" fontId="0" fillId="3" borderId="22" xfId="0" applyNumberFormat="1" applyFont="1" applyFill="1" applyBorder="1" applyAlignment="1" applyProtection="1">
      <alignment vertical="center"/>
      <protection locked="0"/>
    </xf>
    <xf numFmtId="4" fontId="0" fillId="0" borderId="22" xfId="0" applyNumberFormat="1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20" fillId="3" borderId="22" xfId="0" applyFont="1" applyFill="1" applyBorder="1" applyAlignment="1" applyProtection="1">
      <alignment horizontal="left" vertical="center"/>
      <protection locked="0"/>
    </xf>
    <xf numFmtId="0" fontId="20" fillId="3" borderId="22" xfId="0" applyFont="1" applyFill="1" applyBorder="1" applyAlignment="1" applyProtection="1">
      <alignment horizontal="center" vertical="center"/>
      <protection locked="0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="1" customFormat="1" ht="36.96" customHeight="1">
      <c r="AR2" s="16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="1" customFormat="1" ht="12" customHeight="1">
      <c r="B5" s="20"/>
      <c r="D5" s="24" t="s">
        <v>13</v>
      </c>
      <c r="K5" s="25" t="s">
        <v>14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20"/>
      <c r="BE5" s="26" t="s">
        <v>15</v>
      </c>
      <c r="BS5" s="17" t="s">
        <v>6</v>
      </c>
    </row>
    <row r="6" s="1" customFormat="1" ht="36.96" customHeight="1">
      <c r="B6" s="20"/>
      <c r="D6" s="27" t="s">
        <v>16</v>
      </c>
      <c r="K6" s="28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20"/>
      <c r="BE6" s="29"/>
      <c r="BS6" s="17" t="s">
        <v>6</v>
      </c>
    </row>
    <row r="7" s="1" customFormat="1" ht="12" customHeight="1">
      <c r="B7" s="20"/>
      <c r="D7" s="30" t="s">
        <v>18</v>
      </c>
      <c r="K7" s="25" t="s">
        <v>1</v>
      </c>
      <c r="AK7" s="30" t="s">
        <v>19</v>
      </c>
      <c r="AN7" s="25" t="s">
        <v>1</v>
      </c>
      <c r="AR7" s="20"/>
      <c r="BE7" s="29"/>
      <c r="BS7" s="17" t="s">
        <v>6</v>
      </c>
    </row>
    <row r="8" s="1" customFormat="1" ht="12" customHeight="1">
      <c r="B8" s="20"/>
      <c r="D8" s="30" t="s">
        <v>20</v>
      </c>
      <c r="K8" s="25" t="s">
        <v>21</v>
      </c>
      <c r="AK8" s="30" t="s">
        <v>22</v>
      </c>
      <c r="AN8" s="31" t="s">
        <v>23</v>
      </c>
      <c r="AR8" s="20"/>
      <c r="BE8" s="29"/>
      <c r="BS8" s="17" t="s">
        <v>6</v>
      </c>
    </row>
    <row r="9" s="1" customFormat="1" ht="14.4" customHeight="1">
      <c r="B9" s="20"/>
      <c r="AR9" s="20"/>
      <c r="BE9" s="29"/>
      <c r="BS9" s="17" t="s">
        <v>6</v>
      </c>
    </row>
    <row r="10" s="1" customFormat="1" ht="12" customHeight="1">
      <c r="B10" s="20"/>
      <c r="D10" s="30" t="s">
        <v>24</v>
      </c>
      <c r="AK10" s="30" t="s">
        <v>25</v>
      </c>
      <c r="AN10" s="25" t="s">
        <v>1</v>
      </c>
      <c r="AR10" s="20"/>
      <c r="BE10" s="29"/>
      <c r="BS10" s="17" t="s">
        <v>6</v>
      </c>
    </row>
    <row r="11" s="1" customFormat="1" ht="18.48" customHeight="1">
      <c r="B11" s="20"/>
      <c r="E11" s="25" t="s">
        <v>21</v>
      </c>
      <c r="AK11" s="30" t="s">
        <v>26</v>
      </c>
      <c r="AN11" s="25" t="s">
        <v>1</v>
      </c>
      <c r="AR11" s="20"/>
      <c r="BE11" s="29"/>
      <c r="BS11" s="17" t="s">
        <v>6</v>
      </c>
    </row>
    <row r="12" s="1" customFormat="1" ht="6.96" customHeight="1">
      <c r="B12" s="20"/>
      <c r="AR12" s="20"/>
      <c r="BE12" s="29"/>
      <c r="BS12" s="17" t="s">
        <v>6</v>
      </c>
    </row>
    <row r="13" s="1" customFormat="1" ht="12" customHeight="1">
      <c r="B13" s="20"/>
      <c r="D13" s="30" t="s">
        <v>27</v>
      </c>
      <c r="AK13" s="30" t="s">
        <v>25</v>
      </c>
      <c r="AN13" s="32" t="s">
        <v>28</v>
      </c>
      <c r="AR13" s="20"/>
      <c r="BE13" s="29"/>
      <c r="BS13" s="17" t="s">
        <v>6</v>
      </c>
    </row>
    <row r="14">
      <c r="B14" s="20"/>
      <c r="E14" s="32" t="s">
        <v>28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0" t="s">
        <v>26</v>
      </c>
      <c r="AN14" s="32" t="s">
        <v>28</v>
      </c>
      <c r="AR14" s="20"/>
      <c r="BE14" s="29"/>
      <c r="BS14" s="17" t="s">
        <v>6</v>
      </c>
    </row>
    <row r="15" s="1" customFormat="1" ht="6.96" customHeight="1">
      <c r="B15" s="20"/>
      <c r="AR15" s="20"/>
      <c r="BE15" s="29"/>
      <c r="BS15" s="17" t="s">
        <v>3</v>
      </c>
    </row>
    <row r="16" s="1" customFormat="1" ht="12" customHeight="1">
      <c r="B16" s="20"/>
      <c r="D16" s="30" t="s">
        <v>29</v>
      </c>
      <c r="AK16" s="30" t="s">
        <v>25</v>
      </c>
      <c r="AN16" s="25" t="s">
        <v>30</v>
      </c>
      <c r="AR16" s="20"/>
      <c r="BE16" s="29"/>
      <c r="BS16" s="17" t="s">
        <v>3</v>
      </c>
    </row>
    <row r="17" s="1" customFormat="1" ht="18.48" customHeight="1">
      <c r="B17" s="20"/>
      <c r="E17" s="25" t="s">
        <v>31</v>
      </c>
      <c r="AK17" s="30" t="s">
        <v>26</v>
      </c>
      <c r="AN17" s="25" t="s">
        <v>32</v>
      </c>
      <c r="AR17" s="20"/>
      <c r="BE17" s="29"/>
      <c r="BS17" s="17" t="s">
        <v>33</v>
      </c>
    </row>
    <row r="18" s="1" customFormat="1" ht="6.96" customHeight="1">
      <c r="B18" s="20"/>
      <c r="AR18" s="20"/>
      <c r="BE18" s="29"/>
      <c r="BS18" s="17" t="s">
        <v>6</v>
      </c>
    </row>
    <row r="19" s="1" customFormat="1" ht="12" customHeight="1">
      <c r="B19" s="20"/>
      <c r="D19" s="30" t="s">
        <v>34</v>
      </c>
      <c r="AK19" s="30" t="s">
        <v>25</v>
      </c>
      <c r="AN19" s="25" t="s">
        <v>1</v>
      </c>
      <c r="AR19" s="20"/>
      <c r="BE19" s="29"/>
      <c r="BS19" s="17" t="s">
        <v>6</v>
      </c>
    </row>
    <row r="20" s="1" customFormat="1" ht="18.48" customHeight="1">
      <c r="B20" s="20"/>
      <c r="E20" s="25" t="s">
        <v>21</v>
      </c>
      <c r="AK20" s="30" t="s">
        <v>26</v>
      </c>
      <c r="AN20" s="25" t="s">
        <v>1</v>
      </c>
      <c r="AR20" s="20"/>
      <c r="BE20" s="29"/>
      <c r="BS20" s="17" t="s">
        <v>33</v>
      </c>
    </row>
    <row r="21" s="1" customFormat="1" ht="6.96" customHeight="1">
      <c r="B21" s="20"/>
      <c r="AR21" s="20"/>
      <c r="BE21" s="29"/>
    </row>
    <row r="22" s="1" customFormat="1" ht="12" customHeight="1">
      <c r="B22" s="20"/>
      <c r="D22" s="30" t="s">
        <v>35</v>
      </c>
      <c r="AR22" s="20"/>
      <c r="BE22" s="29"/>
    </row>
    <row r="23" s="1" customFormat="1" ht="83.25" customHeight="1">
      <c r="B23" s="20"/>
      <c r="E23" s="34" t="s">
        <v>36</v>
      </c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R23" s="20"/>
      <c r="BE23" s="29"/>
    </row>
    <row r="24" s="1" customFormat="1" ht="6.96" customHeight="1">
      <c r="B24" s="20"/>
      <c r="AR24" s="20"/>
      <c r="BE24" s="29"/>
    </row>
    <row r="25" s="1" customFormat="1" ht="6.96" customHeight="1">
      <c r="B25" s="20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R25" s="20"/>
      <c r="BE25" s="29"/>
    </row>
    <row r="26" s="2" customFormat="1" ht="25.92" customHeight="1">
      <c r="A26" s="36"/>
      <c r="B26" s="37"/>
      <c r="C26" s="36"/>
      <c r="D26" s="38" t="s">
        <v>37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6"/>
      <c r="AQ26" s="36"/>
      <c r="AR26" s="37"/>
      <c r="BE26" s="29"/>
    </row>
    <row r="27" s="2" customFormat="1" ht="6.96" customHeight="1">
      <c r="A27" s="36"/>
      <c r="B27" s="37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7"/>
      <c r="BE27" s="29"/>
    </row>
    <row r="28" s="2" customFormat="1">
      <c r="A28" s="36"/>
      <c r="B28" s="37"/>
      <c r="C28" s="36"/>
      <c r="D28" s="36"/>
      <c r="E28" s="36"/>
      <c r="F28" s="36"/>
      <c r="G28" s="36"/>
      <c r="H28" s="36"/>
      <c r="I28" s="36"/>
      <c r="J28" s="36"/>
      <c r="K28" s="36"/>
      <c r="L28" s="41" t="s">
        <v>38</v>
      </c>
      <c r="M28" s="41"/>
      <c r="N28" s="41"/>
      <c r="O28" s="41"/>
      <c r="P28" s="41"/>
      <c r="Q28" s="36"/>
      <c r="R28" s="36"/>
      <c r="S28" s="36"/>
      <c r="T28" s="36"/>
      <c r="U28" s="36"/>
      <c r="V28" s="36"/>
      <c r="W28" s="41" t="s">
        <v>39</v>
      </c>
      <c r="X28" s="41"/>
      <c r="Y28" s="41"/>
      <c r="Z28" s="41"/>
      <c r="AA28" s="41"/>
      <c r="AB28" s="41"/>
      <c r="AC28" s="41"/>
      <c r="AD28" s="41"/>
      <c r="AE28" s="41"/>
      <c r="AF28" s="36"/>
      <c r="AG28" s="36"/>
      <c r="AH28" s="36"/>
      <c r="AI28" s="36"/>
      <c r="AJ28" s="36"/>
      <c r="AK28" s="41" t="s">
        <v>40</v>
      </c>
      <c r="AL28" s="41"/>
      <c r="AM28" s="41"/>
      <c r="AN28" s="41"/>
      <c r="AO28" s="41"/>
      <c r="AP28" s="36"/>
      <c r="AQ28" s="36"/>
      <c r="AR28" s="37"/>
      <c r="BE28" s="29"/>
    </row>
    <row r="29" s="3" customFormat="1" ht="14.4" customHeight="1">
      <c r="A29" s="3"/>
      <c r="B29" s="42"/>
      <c r="C29" s="3"/>
      <c r="D29" s="30" t="s">
        <v>41</v>
      </c>
      <c r="E29" s="3"/>
      <c r="F29" s="30" t="s">
        <v>42</v>
      </c>
      <c r="G29" s="3"/>
      <c r="H29" s="3"/>
      <c r="I29" s="3"/>
      <c r="J29" s="3"/>
      <c r="K29" s="3"/>
      <c r="L29" s="43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4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4">
        <f>ROUND(AV94, 2)</f>
        <v>0</v>
      </c>
      <c r="AL29" s="3"/>
      <c r="AM29" s="3"/>
      <c r="AN29" s="3"/>
      <c r="AO29" s="3"/>
      <c r="AP29" s="3"/>
      <c r="AQ29" s="3"/>
      <c r="AR29" s="42"/>
      <c r="BE29" s="45"/>
    </row>
    <row r="30" s="3" customFormat="1" ht="14.4" customHeight="1">
      <c r="A30" s="3"/>
      <c r="B30" s="42"/>
      <c r="C30" s="3"/>
      <c r="D30" s="3"/>
      <c r="E30" s="3"/>
      <c r="F30" s="30" t="s">
        <v>43</v>
      </c>
      <c r="G30" s="3"/>
      <c r="H30" s="3"/>
      <c r="I30" s="3"/>
      <c r="J30" s="3"/>
      <c r="K30" s="3"/>
      <c r="L30" s="43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4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4">
        <f>ROUND(AW94, 2)</f>
        <v>0</v>
      </c>
      <c r="AL30" s="3"/>
      <c r="AM30" s="3"/>
      <c r="AN30" s="3"/>
      <c r="AO30" s="3"/>
      <c r="AP30" s="3"/>
      <c r="AQ30" s="3"/>
      <c r="AR30" s="42"/>
      <c r="BE30" s="45"/>
    </row>
    <row r="31" hidden="1" s="3" customFormat="1" ht="14.4" customHeight="1">
      <c r="A31" s="3"/>
      <c r="B31" s="42"/>
      <c r="C31" s="3"/>
      <c r="D31" s="3"/>
      <c r="E31" s="3"/>
      <c r="F31" s="30" t="s">
        <v>44</v>
      </c>
      <c r="G31" s="3"/>
      <c r="H31" s="3"/>
      <c r="I31" s="3"/>
      <c r="J31" s="3"/>
      <c r="K31" s="3"/>
      <c r="L31" s="43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4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4">
        <v>0</v>
      </c>
      <c r="AL31" s="3"/>
      <c r="AM31" s="3"/>
      <c r="AN31" s="3"/>
      <c r="AO31" s="3"/>
      <c r="AP31" s="3"/>
      <c r="AQ31" s="3"/>
      <c r="AR31" s="42"/>
      <c r="BE31" s="45"/>
    </row>
    <row r="32" hidden="1" s="3" customFormat="1" ht="14.4" customHeight="1">
      <c r="A32" s="3"/>
      <c r="B32" s="42"/>
      <c r="C32" s="3"/>
      <c r="D32" s="3"/>
      <c r="E32" s="3"/>
      <c r="F32" s="30" t="s">
        <v>45</v>
      </c>
      <c r="G32" s="3"/>
      <c r="H32" s="3"/>
      <c r="I32" s="3"/>
      <c r="J32" s="3"/>
      <c r="K32" s="3"/>
      <c r="L32" s="43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4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4">
        <v>0</v>
      </c>
      <c r="AL32" s="3"/>
      <c r="AM32" s="3"/>
      <c r="AN32" s="3"/>
      <c r="AO32" s="3"/>
      <c r="AP32" s="3"/>
      <c r="AQ32" s="3"/>
      <c r="AR32" s="42"/>
      <c r="BE32" s="45"/>
    </row>
    <row r="33" hidden="1" s="3" customFormat="1" ht="14.4" customHeight="1">
      <c r="A33" s="3"/>
      <c r="B33" s="42"/>
      <c r="C33" s="3"/>
      <c r="D33" s="3"/>
      <c r="E33" s="3"/>
      <c r="F33" s="30" t="s">
        <v>46</v>
      </c>
      <c r="G33" s="3"/>
      <c r="H33" s="3"/>
      <c r="I33" s="3"/>
      <c r="J33" s="3"/>
      <c r="K33" s="3"/>
      <c r="L33" s="43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4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4">
        <v>0</v>
      </c>
      <c r="AL33" s="3"/>
      <c r="AM33" s="3"/>
      <c r="AN33" s="3"/>
      <c r="AO33" s="3"/>
      <c r="AP33" s="3"/>
      <c r="AQ33" s="3"/>
      <c r="AR33" s="42"/>
      <c r="BE33" s="45"/>
    </row>
    <row r="34" s="2" customFormat="1" ht="6.96" customHeight="1">
      <c r="A34" s="36"/>
      <c r="B34" s="37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7"/>
      <c r="BE34" s="29"/>
    </row>
    <row r="35" s="2" customFormat="1" ht="25.92" customHeight="1">
      <c r="A35" s="36"/>
      <c r="B35" s="37"/>
      <c r="C35" s="46"/>
      <c r="D35" s="47" t="s">
        <v>47</v>
      </c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9" t="s">
        <v>48</v>
      </c>
      <c r="U35" s="48"/>
      <c r="V35" s="48"/>
      <c r="W35" s="48"/>
      <c r="X35" s="50" t="s">
        <v>49</v>
      </c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51">
        <f>SUM(AK26:AK33)</f>
        <v>0</v>
      </c>
      <c r="AL35" s="48"/>
      <c r="AM35" s="48"/>
      <c r="AN35" s="48"/>
      <c r="AO35" s="52"/>
      <c r="AP35" s="46"/>
      <c r="AQ35" s="46"/>
      <c r="AR35" s="37"/>
      <c r="BE35" s="36"/>
    </row>
    <row r="36" s="2" customFormat="1" ht="6.96" customHeight="1">
      <c r="A36" s="36"/>
      <c r="B36" s="37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7"/>
      <c r="BE36" s="36"/>
    </row>
    <row r="37" s="2" customFormat="1" ht="14.4" customHeight="1">
      <c r="A37" s="36"/>
      <c r="B37" s="37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7"/>
      <c r="BE37" s="36"/>
    </row>
    <row r="38" s="1" customFormat="1" ht="14.4" customHeight="1">
      <c r="B38" s="20"/>
      <c r="AR38" s="20"/>
    </row>
    <row r="39" s="1" customFormat="1" ht="14.4" customHeight="1">
      <c r="B39" s="20"/>
      <c r="AR39" s="20"/>
    </row>
    <row r="40" s="1" customFormat="1" ht="14.4" customHeight="1">
      <c r="B40" s="20"/>
      <c r="AR40" s="20"/>
    </row>
    <row r="41" s="1" customFormat="1" ht="14.4" customHeight="1">
      <c r="B41" s="20"/>
      <c r="AR41" s="20"/>
    </row>
    <row r="42" s="1" customFormat="1" ht="14.4" customHeight="1">
      <c r="B42" s="20"/>
      <c r="AR42" s="20"/>
    </row>
    <row r="43" s="1" customFormat="1" ht="14.4" customHeight="1">
      <c r="B43" s="20"/>
      <c r="AR43" s="20"/>
    </row>
    <row r="44" s="1" customFormat="1" ht="14.4" customHeight="1">
      <c r="B44" s="20"/>
      <c r="AR44" s="20"/>
    </row>
    <row r="45" s="1" customFormat="1" ht="14.4" customHeight="1">
      <c r="B45" s="20"/>
      <c r="AR45" s="20"/>
    </row>
    <row r="46" s="1" customFormat="1" ht="14.4" customHeight="1">
      <c r="B46" s="20"/>
      <c r="AR46" s="20"/>
    </row>
    <row r="47" s="1" customFormat="1" ht="14.4" customHeight="1">
      <c r="B47" s="20"/>
      <c r="AR47" s="20"/>
    </row>
    <row r="48" s="1" customFormat="1" ht="14.4" customHeight="1">
      <c r="B48" s="20"/>
      <c r="AR48" s="20"/>
    </row>
    <row r="49" s="2" customFormat="1" ht="14.4" customHeight="1">
      <c r="B49" s="53"/>
      <c r="D49" s="54" t="s">
        <v>50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4" t="s">
        <v>51</v>
      </c>
      <c r="AI49" s="55"/>
      <c r="AJ49" s="55"/>
      <c r="AK49" s="55"/>
      <c r="AL49" s="55"/>
      <c r="AM49" s="55"/>
      <c r="AN49" s="55"/>
      <c r="AO49" s="55"/>
      <c r="AR49" s="53"/>
    </row>
    <row r="50">
      <c r="B50" s="20"/>
      <c r="AR50" s="20"/>
    </row>
    <row r="51">
      <c r="B51" s="20"/>
      <c r="AR51" s="20"/>
    </row>
    <row r="52">
      <c r="B52" s="20"/>
      <c r="AR52" s="20"/>
    </row>
    <row r="53">
      <c r="B53" s="20"/>
      <c r="AR53" s="20"/>
    </row>
    <row r="54">
      <c r="B54" s="20"/>
      <c r="AR54" s="20"/>
    </row>
    <row r="55">
      <c r="B55" s="20"/>
      <c r="AR55" s="20"/>
    </row>
    <row r="56">
      <c r="B56" s="20"/>
      <c r="AR56" s="20"/>
    </row>
    <row r="57">
      <c r="B57" s="20"/>
      <c r="AR57" s="20"/>
    </row>
    <row r="58">
      <c r="B58" s="20"/>
      <c r="AR58" s="20"/>
    </row>
    <row r="59">
      <c r="B59" s="20"/>
      <c r="AR59" s="20"/>
    </row>
    <row r="60" s="2" customFormat="1">
      <c r="A60" s="36"/>
      <c r="B60" s="37"/>
      <c r="C60" s="36"/>
      <c r="D60" s="56" t="s">
        <v>52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56" t="s">
        <v>53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56" t="s">
        <v>52</v>
      </c>
      <c r="AI60" s="39"/>
      <c r="AJ60" s="39"/>
      <c r="AK60" s="39"/>
      <c r="AL60" s="39"/>
      <c r="AM60" s="56" t="s">
        <v>53</v>
      </c>
      <c r="AN60" s="39"/>
      <c r="AO60" s="39"/>
      <c r="AP60" s="36"/>
      <c r="AQ60" s="36"/>
      <c r="AR60" s="37"/>
      <c r="BE60" s="36"/>
    </row>
    <row r="61">
      <c r="B61" s="20"/>
      <c r="AR61" s="20"/>
    </row>
    <row r="62">
      <c r="B62" s="20"/>
      <c r="AR62" s="20"/>
    </row>
    <row r="63">
      <c r="B63" s="20"/>
      <c r="AR63" s="20"/>
    </row>
    <row r="64" s="2" customFormat="1">
      <c r="A64" s="36"/>
      <c r="B64" s="37"/>
      <c r="C64" s="36"/>
      <c r="D64" s="54" t="s">
        <v>54</v>
      </c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4" t="s">
        <v>55</v>
      </c>
      <c r="AI64" s="57"/>
      <c r="AJ64" s="57"/>
      <c r="AK64" s="57"/>
      <c r="AL64" s="57"/>
      <c r="AM64" s="57"/>
      <c r="AN64" s="57"/>
      <c r="AO64" s="57"/>
      <c r="AP64" s="36"/>
      <c r="AQ64" s="36"/>
      <c r="AR64" s="37"/>
      <c r="BE64" s="36"/>
    </row>
    <row r="65">
      <c r="B65" s="20"/>
      <c r="AR65" s="20"/>
    </row>
    <row r="66">
      <c r="B66" s="20"/>
      <c r="AR66" s="20"/>
    </row>
    <row r="67">
      <c r="B67" s="20"/>
      <c r="AR67" s="20"/>
    </row>
    <row r="68">
      <c r="B68" s="20"/>
      <c r="AR68" s="20"/>
    </row>
    <row r="69">
      <c r="B69" s="20"/>
      <c r="AR69" s="20"/>
    </row>
    <row r="70">
      <c r="B70" s="20"/>
      <c r="AR70" s="20"/>
    </row>
    <row r="71">
      <c r="B71" s="20"/>
      <c r="AR71" s="20"/>
    </row>
    <row r="72">
      <c r="B72" s="20"/>
      <c r="AR72" s="20"/>
    </row>
    <row r="73">
      <c r="B73" s="20"/>
      <c r="AR73" s="20"/>
    </row>
    <row r="74">
      <c r="B74" s="20"/>
      <c r="AR74" s="20"/>
    </row>
    <row r="75" s="2" customFormat="1">
      <c r="A75" s="36"/>
      <c r="B75" s="37"/>
      <c r="C75" s="36"/>
      <c r="D75" s="56" t="s">
        <v>52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56" t="s">
        <v>53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56" t="s">
        <v>52</v>
      </c>
      <c r="AI75" s="39"/>
      <c r="AJ75" s="39"/>
      <c r="AK75" s="39"/>
      <c r="AL75" s="39"/>
      <c r="AM75" s="56" t="s">
        <v>53</v>
      </c>
      <c r="AN75" s="39"/>
      <c r="AO75" s="39"/>
      <c r="AP75" s="36"/>
      <c r="AQ75" s="36"/>
      <c r="AR75" s="37"/>
      <c r="BE75" s="36"/>
    </row>
    <row r="76" s="2" customFormat="1">
      <c r="A76" s="36"/>
      <c r="B76" s="37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7"/>
      <c r="BE76" s="36"/>
    </row>
    <row r="77" s="2" customFormat="1" ht="6.96" customHeight="1">
      <c r="A77" s="36"/>
      <c r="B77" s="58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59"/>
      <c r="AO77" s="59"/>
      <c r="AP77" s="59"/>
      <c r="AQ77" s="59"/>
      <c r="AR77" s="37"/>
      <c r="BE77" s="36"/>
    </row>
    <row r="81" s="2" customFormat="1" ht="6.96" customHeight="1">
      <c r="A81" s="36"/>
      <c r="B81" s="60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  <c r="AI81" s="61"/>
      <c r="AJ81" s="61"/>
      <c r="AK81" s="61"/>
      <c r="AL81" s="61"/>
      <c r="AM81" s="61"/>
      <c r="AN81" s="61"/>
      <c r="AO81" s="61"/>
      <c r="AP81" s="61"/>
      <c r="AQ81" s="61"/>
      <c r="AR81" s="37"/>
      <c r="BE81" s="36"/>
    </row>
    <row r="82" s="2" customFormat="1" ht="24.96" customHeight="1">
      <c r="A82" s="36"/>
      <c r="B82" s="37"/>
      <c r="C82" s="21" t="s">
        <v>56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7"/>
      <c r="B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7"/>
      <c r="BE83" s="36"/>
    </row>
    <row r="84" s="4" customFormat="1" ht="12" customHeight="1">
      <c r="A84" s="4"/>
      <c r="B84" s="62"/>
      <c r="C84" s="30" t="s">
        <v>13</v>
      </c>
      <c r="D84" s="4"/>
      <c r="E84" s="4"/>
      <c r="F84" s="4"/>
      <c r="G84" s="4"/>
      <c r="H84" s="4"/>
      <c r="I84" s="4"/>
      <c r="J84" s="4"/>
      <c r="K84" s="4"/>
      <c r="L84" s="4" t="str">
        <f>K5</f>
        <v>19-309-5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2"/>
      <c r="BE84" s="4"/>
    </row>
    <row r="85" s="5" customFormat="1" ht="36.96" customHeight="1">
      <c r="A85" s="5"/>
      <c r="B85" s="63"/>
      <c r="C85" s="64" t="s">
        <v>16</v>
      </c>
      <c r="D85" s="5"/>
      <c r="E85" s="5"/>
      <c r="F85" s="5"/>
      <c r="G85" s="5"/>
      <c r="H85" s="5"/>
      <c r="I85" s="5"/>
      <c r="J85" s="5"/>
      <c r="K85" s="5"/>
      <c r="L85" s="65" t="str">
        <f>K6</f>
        <v>Vybudování parkovacích stání v ulici Střekovská, Praha 8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3"/>
      <c r="BE85" s="5"/>
    </row>
    <row r="86" s="2" customFormat="1" ht="6.96" customHeight="1">
      <c r="A86" s="36"/>
      <c r="B86" s="37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7"/>
      <c r="BE86" s="36"/>
    </row>
    <row r="87" s="2" customFormat="1" ht="12" customHeight="1">
      <c r="A87" s="36"/>
      <c r="B87" s="37"/>
      <c r="C87" s="30" t="s">
        <v>20</v>
      </c>
      <c r="D87" s="36"/>
      <c r="E87" s="36"/>
      <c r="F87" s="36"/>
      <c r="G87" s="36"/>
      <c r="H87" s="36"/>
      <c r="I87" s="36"/>
      <c r="J87" s="36"/>
      <c r="K87" s="36"/>
      <c r="L87" s="66" t="str">
        <f>IF(K8="","",K8)</f>
        <v xml:space="preserve"> </v>
      </c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0" t="s">
        <v>22</v>
      </c>
      <c r="AJ87" s="36"/>
      <c r="AK87" s="36"/>
      <c r="AL87" s="36"/>
      <c r="AM87" s="67" t="str">
        <f>IF(AN8= "","",AN8)</f>
        <v>6. 2. 2025</v>
      </c>
      <c r="AN87" s="67"/>
      <c r="AO87" s="36"/>
      <c r="AP87" s="36"/>
      <c r="AQ87" s="36"/>
      <c r="AR87" s="37"/>
      <c r="BE87" s="36"/>
    </row>
    <row r="88" s="2" customFormat="1" ht="6.96" customHeight="1">
      <c r="A88" s="36"/>
      <c r="B88" s="37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7"/>
      <c r="BE88" s="36"/>
    </row>
    <row r="89" s="2" customFormat="1" ht="15.15" customHeight="1">
      <c r="A89" s="36"/>
      <c r="B89" s="37"/>
      <c r="C89" s="30" t="s">
        <v>24</v>
      </c>
      <c r="D89" s="36"/>
      <c r="E89" s="36"/>
      <c r="F89" s="36"/>
      <c r="G89" s="36"/>
      <c r="H89" s="36"/>
      <c r="I89" s="36"/>
      <c r="J89" s="36"/>
      <c r="K89" s="36"/>
      <c r="L89" s="4" t="str">
        <f>IF(E11= "","",E11)</f>
        <v xml:space="preserve"> </v>
      </c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0" t="s">
        <v>29</v>
      </c>
      <c r="AJ89" s="36"/>
      <c r="AK89" s="36"/>
      <c r="AL89" s="36"/>
      <c r="AM89" s="68" t="str">
        <f>IF(E17="","",E17)</f>
        <v>Boa Construction s.r.o.</v>
      </c>
      <c r="AN89" s="4"/>
      <c r="AO89" s="4"/>
      <c r="AP89" s="4"/>
      <c r="AQ89" s="36"/>
      <c r="AR89" s="37"/>
      <c r="AS89" s="69" t="s">
        <v>57</v>
      </c>
      <c r="AT89" s="70"/>
      <c r="AU89" s="71"/>
      <c r="AV89" s="71"/>
      <c r="AW89" s="71"/>
      <c r="AX89" s="71"/>
      <c r="AY89" s="71"/>
      <c r="AZ89" s="71"/>
      <c r="BA89" s="71"/>
      <c r="BB89" s="71"/>
      <c r="BC89" s="71"/>
      <c r="BD89" s="72"/>
      <c r="BE89" s="36"/>
    </row>
    <row r="90" s="2" customFormat="1" ht="15.15" customHeight="1">
      <c r="A90" s="36"/>
      <c r="B90" s="37"/>
      <c r="C90" s="30" t="s">
        <v>27</v>
      </c>
      <c r="D90" s="36"/>
      <c r="E90" s="36"/>
      <c r="F90" s="36"/>
      <c r="G90" s="36"/>
      <c r="H90" s="36"/>
      <c r="I90" s="36"/>
      <c r="J90" s="36"/>
      <c r="K90" s="36"/>
      <c r="L90" s="4" t="str">
        <f>IF(E14= "Vyplň údaj","",E14)</f>
        <v/>
      </c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0" t="s">
        <v>34</v>
      </c>
      <c r="AJ90" s="36"/>
      <c r="AK90" s="36"/>
      <c r="AL90" s="36"/>
      <c r="AM90" s="68" t="str">
        <f>IF(E20="","",E20)</f>
        <v xml:space="preserve"> </v>
      </c>
      <c r="AN90" s="4"/>
      <c r="AO90" s="4"/>
      <c r="AP90" s="4"/>
      <c r="AQ90" s="36"/>
      <c r="AR90" s="37"/>
      <c r="AS90" s="73"/>
      <c r="AT90" s="74"/>
      <c r="AU90" s="75"/>
      <c r="AV90" s="75"/>
      <c r="AW90" s="75"/>
      <c r="AX90" s="75"/>
      <c r="AY90" s="75"/>
      <c r="AZ90" s="75"/>
      <c r="BA90" s="75"/>
      <c r="BB90" s="75"/>
      <c r="BC90" s="75"/>
      <c r="BD90" s="76"/>
      <c r="BE90" s="36"/>
    </row>
    <row r="91" s="2" customFormat="1" ht="10.8" customHeight="1">
      <c r="A91" s="36"/>
      <c r="B91" s="37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7"/>
      <c r="AS91" s="73"/>
      <c r="AT91" s="74"/>
      <c r="AU91" s="75"/>
      <c r="AV91" s="75"/>
      <c r="AW91" s="75"/>
      <c r="AX91" s="75"/>
      <c r="AY91" s="75"/>
      <c r="AZ91" s="75"/>
      <c r="BA91" s="75"/>
      <c r="BB91" s="75"/>
      <c r="BC91" s="75"/>
      <c r="BD91" s="76"/>
      <c r="BE91" s="36"/>
    </row>
    <row r="92" s="2" customFormat="1" ht="29.28" customHeight="1">
      <c r="A92" s="36"/>
      <c r="B92" s="37"/>
      <c r="C92" s="77" t="s">
        <v>58</v>
      </c>
      <c r="D92" s="78"/>
      <c r="E92" s="78"/>
      <c r="F92" s="78"/>
      <c r="G92" s="78"/>
      <c r="H92" s="79"/>
      <c r="I92" s="80" t="s">
        <v>59</v>
      </c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81" t="s">
        <v>60</v>
      </c>
      <c r="AH92" s="78"/>
      <c r="AI92" s="78"/>
      <c r="AJ92" s="78"/>
      <c r="AK92" s="78"/>
      <c r="AL92" s="78"/>
      <c r="AM92" s="78"/>
      <c r="AN92" s="80" t="s">
        <v>61</v>
      </c>
      <c r="AO92" s="78"/>
      <c r="AP92" s="82"/>
      <c r="AQ92" s="83" t="s">
        <v>62</v>
      </c>
      <c r="AR92" s="37"/>
      <c r="AS92" s="84" t="s">
        <v>63</v>
      </c>
      <c r="AT92" s="85" t="s">
        <v>64</v>
      </c>
      <c r="AU92" s="85" t="s">
        <v>65</v>
      </c>
      <c r="AV92" s="85" t="s">
        <v>66</v>
      </c>
      <c r="AW92" s="85" t="s">
        <v>67</v>
      </c>
      <c r="AX92" s="85" t="s">
        <v>68</v>
      </c>
      <c r="AY92" s="85" t="s">
        <v>69</v>
      </c>
      <c r="AZ92" s="85" t="s">
        <v>70</v>
      </c>
      <c r="BA92" s="85" t="s">
        <v>71</v>
      </c>
      <c r="BB92" s="85" t="s">
        <v>72</v>
      </c>
      <c r="BC92" s="85" t="s">
        <v>73</v>
      </c>
      <c r="BD92" s="86" t="s">
        <v>74</v>
      </c>
      <c r="BE92" s="36"/>
    </row>
    <row r="93" s="2" customFormat="1" ht="10.8" customHeight="1">
      <c r="A93" s="36"/>
      <c r="B93" s="37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7"/>
      <c r="AS93" s="87"/>
      <c r="AT93" s="88"/>
      <c r="AU93" s="88"/>
      <c r="AV93" s="88"/>
      <c r="AW93" s="88"/>
      <c r="AX93" s="88"/>
      <c r="AY93" s="88"/>
      <c r="AZ93" s="88"/>
      <c r="BA93" s="88"/>
      <c r="BB93" s="88"/>
      <c r="BC93" s="88"/>
      <c r="BD93" s="89"/>
      <c r="BE93" s="36"/>
    </row>
    <row r="94" s="6" customFormat="1" ht="32.4" customHeight="1">
      <c r="A94" s="6"/>
      <c r="B94" s="90"/>
      <c r="C94" s="91" t="s">
        <v>75</v>
      </c>
      <c r="D94" s="92"/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  <c r="AF94" s="92"/>
      <c r="AG94" s="93">
        <f>ROUND(AG95,2)</f>
        <v>0</v>
      </c>
      <c r="AH94" s="93"/>
      <c r="AI94" s="93"/>
      <c r="AJ94" s="93"/>
      <c r="AK94" s="93"/>
      <c r="AL94" s="93"/>
      <c r="AM94" s="93"/>
      <c r="AN94" s="94">
        <f>SUM(AG94,AT94)</f>
        <v>0</v>
      </c>
      <c r="AO94" s="94"/>
      <c r="AP94" s="94"/>
      <c r="AQ94" s="95" t="s">
        <v>1</v>
      </c>
      <c r="AR94" s="90"/>
      <c r="AS94" s="96">
        <f>ROUND(AS95,2)</f>
        <v>0</v>
      </c>
      <c r="AT94" s="97">
        <f>ROUND(SUM(AV94:AW94),2)</f>
        <v>0</v>
      </c>
      <c r="AU94" s="98">
        <f>ROUND(AU95,5)</f>
        <v>0</v>
      </c>
      <c r="AV94" s="97">
        <f>ROUND(AZ94*L29,2)</f>
        <v>0</v>
      </c>
      <c r="AW94" s="97">
        <f>ROUND(BA94*L30,2)</f>
        <v>0</v>
      </c>
      <c r="AX94" s="97">
        <f>ROUND(BB94*L29,2)</f>
        <v>0</v>
      </c>
      <c r="AY94" s="97">
        <f>ROUND(BC94*L30,2)</f>
        <v>0</v>
      </c>
      <c r="AZ94" s="97">
        <f>ROUND(AZ95,2)</f>
        <v>0</v>
      </c>
      <c r="BA94" s="97">
        <f>ROUND(BA95,2)</f>
        <v>0</v>
      </c>
      <c r="BB94" s="97">
        <f>ROUND(BB95,2)</f>
        <v>0</v>
      </c>
      <c r="BC94" s="97">
        <f>ROUND(BC95,2)</f>
        <v>0</v>
      </c>
      <c r="BD94" s="99">
        <f>ROUND(BD95,2)</f>
        <v>0</v>
      </c>
      <c r="BE94" s="6"/>
      <c r="BS94" s="100" t="s">
        <v>76</v>
      </c>
      <c r="BT94" s="100" t="s">
        <v>77</v>
      </c>
      <c r="BU94" s="101" t="s">
        <v>78</v>
      </c>
      <c r="BV94" s="100" t="s">
        <v>79</v>
      </c>
      <c r="BW94" s="100" t="s">
        <v>4</v>
      </c>
      <c r="BX94" s="100" t="s">
        <v>80</v>
      </c>
      <c r="CL94" s="100" t="s">
        <v>1</v>
      </c>
    </row>
    <row r="95" s="7" customFormat="1" ht="16.5" customHeight="1">
      <c r="A95" s="7"/>
      <c r="B95" s="102"/>
      <c r="C95" s="103"/>
      <c r="D95" s="104" t="s">
        <v>81</v>
      </c>
      <c r="E95" s="104"/>
      <c r="F95" s="104"/>
      <c r="G95" s="104"/>
      <c r="H95" s="104"/>
      <c r="I95" s="105"/>
      <c r="J95" s="104" t="s">
        <v>82</v>
      </c>
      <c r="K95" s="104"/>
      <c r="L95" s="104"/>
      <c r="M95" s="104"/>
      <c r="N95" s="104"/>
      <c r="O95" s="104"/>
      <c r="P95" s="104"/>
      <c r="Q95" s="104"/>
      <c r="R95" s="104"/>
      <c r="S95" s="104"/>
      <c r="T95" s="104"/>
      <c r="U95" s="104"/>
      <c r="V95" s="104"/>
      <c r="W95" s="104"/>
      <c r="X95" s="104"/>
      <c r="Y95" s="104"/>
      <c r="Z95" s="104"/>
      <c r="AA95" s="104"/>
      <c r="AB95" s="104"/>
      <c r="AC95" s="104"/>
      <c r="AD95" s="104"/>
      <c r="AE95" s="104"/>
      <c r="AF95" s="104"/>
      <c r="AG95" s="106">
        <f>ROUND(SUM(AG96:AG98),2)</f>
        <v>0</v>
      </c>
      <c r="AH95" s="105"/>
      <c r="AI95" s="105"/>
      <c r="AJ95" s="105"/>
      <c r="AK95" s="105"/>
      <c r="AL95" s="105"/>
      <c r="AM95" s="105"/>
      <c r="AN95" s="107">
        <f>SUM(AG95,AT95)</f>
        <v>0</v>
      </c>
      <c r="AO95" s="105"/>
      <c r="AP95" s="105"/>
      <c r="AQ95" s="108" t="s">
        <v>83</v>
      </c>
      <c r="AR95" s="102"/>
      <c r="AS95" s="109">
        <f>ROUND(SUM(AS96:AS98),2)</f>
        <v>0</v>
      </c>
      <c r="AT95" s="110">
        <f>ROUND(SUM(AV95:AW95),2)</f>
        <v>0</v>
      </c>
      <c r="AU95" s="111">
        <f>ROUND(SUM(AU96:AU98),5)</f>
        <v>0</v>
      </c>
      <c r="AV95" s="110">
        <f>ROUND(AZ95*L29,2)</f>
        <v>0</v>
      </c>
      <c r="AW95" s="110">
        <f>ROUND(BA95*L30,2)</f>
        <v>0</v>
      </c>
      <c r="AX95" s="110">
        <f>ROUND(BB95*L29,2)</f>
        <v>0</v>
      </c>
      <c r="AY95" s="110">
        <f>ROUND(BC95*L30,2)</f>
        <v>0</v>
      </c>
      <c r="AZ95" s="110">
        <f>ROUND(SUM(AZ96:AZ98),2)</f>
        <v>0</v>
      </c>
      <c r="BA95" s="110">
        <f>ROUND(SUM(BA96:BA98),2)</f>
        <v>0</v>
      </c>
      <c r="BB95" s="110">
        <f>ROUND(SUM(BB96:BB98),2)</f>
        <v>0</v>
      </c>
      <c r="BC95" s="110">
        <f>ROUND(SUM(BC96:BC98),2)</f>
        <v>0</v>
      </c>
      <c r="BD95" s="112">
        <f>ROUND(SUM(BD96:BD98),2)</f>
        <v>0</v>
      </c>
      <c r="BE95" s="7"/>
      <c r="BS95" s="113" t="s">
        <v>76</v>
      </c>
      <c r="BT95" s="113" t="s">
        <v>84</v>
      </c>
      <c r="BV95" s="113" t="s">
        <v>79</v>
      </c>
      <c r="BW95" s="113" t="s">
        <v>85</v>
      </c>
      <c r="BX95" s="113" t="s">
        <v>4</v>
      </c>
      <c r="CL95" s="113" t="s">
        <v>1</v>
      </c>
      <c r="CM95" s="113" t="s">
        <v>86</v>
      </c>
    </row>
    <row r="96" s="4" customFormat="1" ht="16.5" customHeight="1">
      <c r="A96" s="114" t="s">
        <v>87</v>
      </c>
      <c r="B96" s="62"/>
      <c r="C96" s="10"/>
      <c r="D96" s="10"/>
      <c r="E96" s="115" t="s">
        <v>81</v>
      </c>
      <c r="F96" s="115"/>
      <c r="G96" s="115"/>
      <c r="H96" s="115"/>
      <c r="I96" s="115"/>
      <c r="J96" s="10"/>
      <c r="K96" s="115" t="s">
        <v>82</v>
      </c>
      <c r="L96" s="115"/>
      <c r="M96" s="115"/>
      <c r="N96" s="115"/>
      <c r="O96" s="115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  <c r="AB96" s="115"/>
      <c r="AC96" s="115"/>
      <c r="AD96" s="115"/>
      <c r="AE96" s="115"/>
      <c r="AF96" s="115"/>
      <c r="AG96" s="116">
        <f>'SO-05 - Stavební úpravy'!J30</f>
        <v>0</v>
      </c>
      <c r="AH96" s="10"/>
      <c r="AI96" s="10"/>
      <c r="AJ96" s="10"/>
      <c r="AK96" s="10"/>
      <c r="AL96" s="10"/>
      <c r="AM96" s="10"/>
      <c r="AN96" s="116">
        <f>SUM(AG96,AT96)</f>
        <v>0</v>
      </c>
      <c r="AO96" s="10"/>
      <c r="AP96" s="10"/>
      <c r="AQ96" s="117" t="s">
        <v>88</v>
      </c>
      <c r="AR96" s="62"/>
      <c r="AS96" s="118">
        <v>0</v>
      </c>
      <c r="AT96" s="119">
        <f>ROUND(SUM(AV96:AW96),2)</f>
        <v>0</v>
      </c>
      <c r="AU96" s="120">
        <f>'SO-05 - Stavební úpravy'!P126</f>
        <v>0</v>
      </c>
      <c r="AV96" s="119">
        <f>'SO-05 - Stavební úpravy'!J33</f>
        <v>0</v>
      </c>
      <c r="AW96" s="119">
        <f>'SO-05 - Stavební úpravy'!J34</f>
        <v>0</v>
      </c>
      <c r="AX96" s="119">
        <f>'SO-05 - Stavební úpravy'!J35</f>
        <v>0</v>
      </c>
      <c r="AY96" s="119">
        <f>'SO-05 - Stavební úpravy'!J36</f>
        <v>0</v>
      </c>
      <c r="AZ96" s="119">
        <f>'SO-05 - Stavební úpravy'!F33</f>
        <v>0</v>
      </c>
      <c r="BA96" s="119">
        <f>'SO-05 - Stavební úpravy'!F34</f>
        <v>0</v>
      </c>
      <c r="BB96" s="119">
        <f>'SO-05 - Stavební úpravy'!F35</f>
        <v>0</v>
      </c>
      <c r="BC96" s="119">
        <f>'SO-05 - Stavební úpravy'!F36</f>
        <v>0</v>
      </c>
      <c r="BD96" s="121">
        <f>'SO-05 - Stavební úpravy'!F37</f>
        <v>0</v>
      </c>
      <c r="BE96" s="4"/>
      <c r="BT96" s="25" t="s">
        <v>86</v>
      </c>
      <c r="BU96" s="25" t="s">
        <v>89</v>
      </c>
      <c r="BV96" s="25" t="s">
        <v>79</v>
      </c>
      <c r="BW96" s="25" t="s">
        <v>85</v>
      </c>
      <c r="BX96" s="25" t="s">
        <v>4</v>
      </c>
      <c r="CL96" s="25" t="s">
        <v>1</v>
      </c>
      <c r="CM96" s="25" t="s">
        <v>86</v>
      </c>
    </row>
    <row r="97" s="4" customFormat="1" ht="23.25" customHeight="1">
      <c r="A97" s="114" t="s">
        <v>87</v>
      </c>
      <c r="B97" s="62"/>
      <c r="C97" s="10"/>
      <c r="D97" s="10"/>
      <c r="E97" s="115" t="s">
        <v>90</v>
      </c>
      <c r="F97" s="115"/>
      <c r="G97" s="115"/>
      <c r="H97" s="115"/>
      <c r="I97" s="115"/>
      <c r="J97" s="10"/>
      <c r="K97" s="115" t="s">
        <v>91</v>
      </c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  <c r="AB97" s="115"/>
      <c r="AC97" s="115"/>
      <c r="AD97" s="115"/>
      <c r="AE97" s="115"/>
      <c r="AF97" s="115"/>
      <c r="AG97" s="116">
        <f>'SO-05 D12 - Odvodnění'!J32</f>
        <v>0</v>
      </c>
      <c r="AH97" s="10"/>
      <c r="AI97" s="10"/>
      <c r="AJ97" s="10"/>
      <c r="AK97" s="10"/>
      <c r="AL97" s="10"/>
      <c r="AM97" s="10"/>
      <c r="AN97" s="116">
        <f>SUM(AG97,AT97)</f>
        <v>0</v>
      </c>
      <c r="AO97" s="10"/>
      <c r="AP97" s="10"/>
      <c r="AQ97" s="117" t="s">
        <v>88</v>
      </c>
      <c r="AR97" s="62"/>
      <c r="AS97" s="118">
        <v>0</v>
      </c>
      <c r="AT97" s="119">
        <f>ROUND(SUM(AV97:AW97),2)</f>
        <v>0</v>
      </c>
      <c r="AU97" s="120">
        <f>'SO-05 D12 - Odvodnění'!P127</f>
        <v>0</v>
      </c>
      <c r="AV97" s="119">
        <f>'SO-05 D12 - Odvodnění'!J35</f>
        <v>0</v>
      </c>
      <c r="AW97" s="119">
        <f>'SO-05 D12 - Odvodnění'!J36</f>
        <v>0</v>
      </c>
      <c r="AX97" s="119">
        <f>'SO-05 D12 - Odvodnění'!J37</f>
        <v>0</v>
      </c>
      <c r="AY97" s="119">
        <f>'SO-05 D12 - Odvodnění'!J38</f>
        <v>0</v>
      </c>
      <c r="AZ97" s="119">
        <f>'SO-05 D12 - Odvodnění'!F35</f>
        <v>0</v>
      </c>
      <c r="BA97" s="119">
        <f>'SO-05 D12 - Odvodnění'!F36</f>
        <v>0</v>
      </c>
      <c r="BB97" s="119">
        <f>'SO-05 D12 - Odvodnění'!F37</f>
        <v>0</v>
      </c>
      <c r="BC97" s="119">
        <f>'SO-05 D12 - Odvodnění'!F38</f>
        <v>0</v>
      </c>
      <c r="BD97" s="121">
        <f>'SO-05 D12 - Odvodnění'!F39</f>
        <v>0</v>
      </c>
      <c r="BE97" s="4"/>
      <c r="BT97" s="25" t="s">
        <v>86</v>
      </c>
      <c r="BV97" s="25" t="s">
        <v>79</v>
      </c>
      <c r="BW97" s="25" t="s">
        <v>92</v>
      </c>
      <c r="BX97" s="25" t="s">
        <v>85</v>
      </c>
      <c r="CL97" s="25" t="s">
        <v>1</v>
      </c>
    </row>
    <row r="98" s="4" customFormat="1" ht="23.25" customHeight="1">
      <c r="A98" s="114" t="s">
        <v>87</v>
      </c>
      <c r="B98" s="62"/>
      <c r="C98" s="10"/>
      <c r="D98" s="10"/>
      <c r="E98" s="115" t="s">
        <v>93</v>
      </c>
      <c r="F98" s="115"/>
      <c r="G98" s="115"/>
      <c r="H98" s="115"/>
      <c r="I98" s="115"/>
      <c r="J98" s="10"/>
      <c r="K98" s="115" t="s">
        <v>94</v>
      </c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  <c r="AB98" s="115"/>
      <c r="AC98" s="115"/>
      <c r="AD98" s="115"/>
      <c r="AE98" s="115"/>
      <c r="AF98" s="115"/>
      <c r="AG98" s="116">
        <f>'SO-05 Elektro - Elektroin...'!J32</f>
        <v>0</v>
      </c>
      <c r="AH98" s="10"/>
      <c r="AI98" s="10"/>
      <c r="AJ98" s="10"/>
      <c r="AK98" s="10"/>
      <c r="AL98" s="10"/>
      <c r="AM98" s="10"/>
      <c r="AN98" s="116">
        <f>SUM(AG98,AT98)</f>
        <v>0</v>
      </c>
      <c r="AO98" s="10"/>
      <c r="AP98" s="10"/>
      <c r="AQ98" s="117" t="s">
        <v>88</v>
      </c>
      <c r="AR98" s="62"/>
      <c r="AS98" s="122">
        <v>0</v>
      </c>
      <c r="AT98" s="123">
        <f>ROUND(SUM(AV98:AW98),2)</f>
        <v>0</v>
      </c>
      <c r="AU98" s="124">
        <f>'SO-05 Elektro - Elektroin...'!P126</f>
        <v>0</v>
      </c>
      <c r="AV98" s="123">
        <f>'SO-05 Elektro - Elektroin...'!J35</f>
        <v>0</v>
      </c>
      <c r="AW98" s="123">
        <f>'SO-05 Elektro - Elektroin...'!J36</f>
        <v>0</v>
      </c>
      <c r="AX98" s="123">
        <f>'SO-05 Elektro - Elektroin...'!J37</f>
        <v>0</v>
      </c>
      <c r="AY98" s="123">
        <f>'SO-05 Elektro - Elektroin...'!J38</f>
        <v>0</v>
      </c>
      <c r="AZ98" s="123">
        <f>'SO-05 Elektro - Elektroin...'!F35</f>
        <v>0</v>
      </c>
      <c r="BA98" s="123">
        <f>'SO-05 Elektro - Elektroin...'!F36</f>
        <v>0</v>
      </c>
      <c r="BB98" s="123">
        <f>'SO-05 Elektro - Elektroin...'!F37</f>
        <v>0</v>
      </c>
      <c r="BC98" s="123">
        <f>'SO-05 Elektro - Elektroin...'!F38</f>
        <v>0</v>
      </c>
      <c r="BD98" s="125">
        <f>'SO-05 Elektro - Elektroin...'!F39</f>
        <v>0</v>
      </c>
      <c r="BE98" s="4"/>
      <c r="BT98" s="25" t="s">
        <v>86</v>
      </c>
      <c r="BV98" s="25" t="s">
        <v>79</v>
      </c>
      <c r="BW98" s="25" t="s">
        <v>95</v>
      </c>
      <c r="BX98" s="25" t="s">
        <v>85</v>
      </c>
      <c r="CL98" s="25" t="s">
        <v>1</v>
      </c>
    </row>
    <row r="99" s="2" customFormat="1" ht="30" customHeight="1">
      <c r="A99" s="36"/>
      <c r="B99" s="37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7"/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="2" customFormat="1" ht="6.96" customHeight="1">
      <c r="A100" s="36"/>
      <c r="B100" s="58"/>
      <c r="C100" s="59"/>
      <c r="D100" s="59"/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59"/>
      <c r="Z100" s="59"/>
      <c r="AA100" s="59"/>
      <c r="AB100" s="59"/>
      <c r="AC100" s="59"/>
      <c r="AD100" s="59"/>
      <c r="AE100" s="59"/>
      <c r="AF100" s="59"/>
      <c r="AG100" s="59"/>
      <c r="AH100" s="59"/>
      <c r="AI100" s="59"/>
      <c r="AJ100" s="59"/>
      <c r="AK100" s="59"/>
      <c r="AL100" s="59"/>
      <c r="AM100" s="59"/>
      <c r="AN100" s="59"/>
      <c r="AO100" s="59"/>
      <c r="AP100" s="59"/>
      <c r="AQ100" s="59"/>
      <c r="AR100" s="37"/>
      <c r="AS100" s="36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</sheetData>
  <mergeCells count="54">
    <mergeCell ref="L85:AO85"/>
    <mergeCell ref="AM87:AN87"/>
    <mergeCell ref="AS89:AT91"/>
    <mergeCell ref="AM89:AP89"/>
    <mergeCell ref="AM90:AP90"/>
    <mergeCell ref="C92:G92"/>
    <mergeCell ref="AG92:AM92"/>
    <mergeCell ref="AN92:AP92"/>
    <mergeCell ref="I92:AF92"/>
    <mergeCell ref="AG95:AM95"/>
    <mergeCell ref="AN95:AP95"/>
    <mergeCell ref="J95:AF95"/>
    <mergeCell ref="D95:H95"/>
    <mergeCell ref="AN96:AP96"/>
    <mergeCell ref="E96:I96"/>
    <mergeCell ref="K96:AF96"/>
    <mergeCell ref="AG96:AM96"/>
    <mergeCell ref="K97:AF97"/>
    <mergeCell ref="AN97:AP97"/>
    <mergeCell ref="E97:I97"/>
    <mergeCell ref="AG97:AM97"/>
    <mergeCell ref="AG98:AM98"/>
    <mergeCell ref="AN98:AP98"/>
    <mergeCell ref="E98:I98"/>
    <mergeCell ref="K98:AF98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</mergeCells>
  <hyperlinks>
    <hyperlink ref="A96" location="'SO-05 - Stavební úpravy'!C2" display="/"/>
    <hyperlink ref="A97" location="'SO-05 D12 - Odvodnění'!C2" display="/"/>
    <hyperlink ref="A98" location="'SO-05 Elektro - Elektroin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6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85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="1" customFormat="1" ht="24.96" customHeight="1">
      <c r="B4" s="20"/>
      <c r="D4" s="21" t="s">
        <v>96</v>
      </c>
      <c r="L4" s="20"/>
      <c r="M4" s="126" t="s">
        <v>10</v>
      </c>
      <c r="AT4" s="17" t="s">
        <v>3</v>
      </c>
    </row>
    <row r="5" s="1" customFormat="1" ht="6.96" customHeight="1">
      <c r="B5" s="20"/>
      <c r="L5" s="20"/>
    </row>
    <row r="6" s="1" customFormat="1" ht="12" customHeight="1">
      <c r="B6" s="20"/>
      <c r="D6" s="30" t="s">
        <v>16</v>
      </c>
      <c r="L6" s="20"/>
    </row>
    <row r="7" s="1" customFormat="1" ht="16.5" customHeight="1">
      <c r="B7" s="20"/>
      <c r="E7" s="127" t="str">
        <f>'Rekapitulace stavby'!K6</f>
        <v>Vybudování parkovacích stání v ulici Střekovská, Praha 8</v>
      </c>
      <c r="F7" s="30"/>
      <c r="G7" s="30"/>
      <c r="H7" s="30"/>
      <c r="L7" s="20"/>
    </row>
    <row r="8" s="2" customFormat="1" ht="12" customHeight="1">
      <c r="A8" s="36"/>
      <c r="B8" s="37"/>
      <c r="C8" s="36"/>
      <c r="D8" s="30" t="s">
        <v>97</v>
      </c>
      <c r="E8" s="36"/>
      <c r="F8" s="36"/>
      <c r="G8" s="36"/>
      <c r="H8" s="36"/>
      <c r="I8" s="36"/>
      <c r="J8" s="36"/>
      <c r="K8" s="36"/>
      <c r="L8" s="53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37"/>
      <c r="C9" s="36"/>
      <c r="D9" s="36"/>
      <c r="E9" s="65" t="s">
        <v>98</v>
      </c>
      <c r="F9" s="36"/>
      <c r="G9" s="36"/>
      <c r="H9" s="36"/>
      <c r="I9" s="36"/>
      <c r="J9" s="36"/>
      <c r="K9" s="36"/>
      <c r="L9" s="5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37"/>
      <c r="C10" s="36"/>
      <c r="D10" s="36"/>
      <c r="E10" s="36"/>
      <c r="F10" s="36"/>
      <c r="G10" s="36"/>
      <c r="H10" s="36"/>
      <c r="I10" s="36"/>
      <c r="J10" s="36"/>
      <c r="K10" s="36"/>
      <c r="L10" s="5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37"/>
      <c r="C11" s="36"/>
      <c r="D11" s="30" t="s">
        <v>18</v>
      </c>
      <c r="E11" s="36"/>
      <c r="F11" s="25" t="s">
        <v>1</v>
      </c>
      <c r="G11" s="36"/>
      <c r="H11" s="36"/>
      <c r="I11" s="30" t="s">
        <v>19</v>
      </c>
      <c r="J11" s="25" t="s">
        <v>1</v>
      </c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37"/>
      <c r="C12" s="36"/>
      <c r="D12" s="30" t="s">
        <v>20</v>
      </c>
      <c r="E12" s="36"/>
      <c r="F12" s="25" t="s">
        <v>21</v>
      </c>
      <c r="G12" s="36"/>
      <c r="H12" s="36"/>
      <c r="I12" s="30" t="s">
        <v>22</v>
      </c>
      <c r="J12" s="67" t="str">
        <f>'Rekapitulace stavby'!AN8</f>
        <v>6. 2. 2025</v>
      </c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37"/>
      <c r="C13" s="36"/>
      <c r="D13" s="36"/>
      <c r="E13" s="36"/>
      <c r="F13" s="36"/>
      <c r="G13" s="36"/>
      <c r="H13" s="36"/>
      <c r="I13" s="36"/>
      <c r="J13" s="36"/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37"/>
      <c r="C14" s="36"/>
      <c r="D14" s="30" t="s">
        <v>24</v>
      </c>
      <c r="E14" s="36"/>
      <c r="F14" s="36"/>
      <c r="G14" s="36"/>
      <c r="H14" s="36"/>
      <c r="I14" s="30" t="s">
        <v>25</v>
      </c>
      <c r="J14" s="25" t="str">
        <f>IF('Rekapitulace stavby'!AN10="","",'Rekapitulace stavby'!AN10)</f>
        <v/>
      </c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37"/>
      <c r="C15" s="36"/>
      <c r="D15" s="36"/>
      <c r="E15" s="25" t="str">
        <f>IF('Rekapitulace stavby'!E11="","",'Rekapitulace stavby'!E11)</f>
        <v xml:space="preserve"> </v>
      </c>
      <c r="F15" s="36"/>
      <c r="G15" s="36"/>
      <c r="H15" s="36"/>
      <c r="I15" s="30" t="s">
        <v>26</v>
      </c>
      <c r="J15" s="25" t="str">
        <f>IF('Rekapitulace stavby'!AN11="","",'Rekapitulace stavby'!AN11)</f>
        <v/>
      </c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37"/>
      <c r="C16" s="36"/>
      <c r="D16" s="36"/>
      <c r="E16" s="36"/>
      <c r="F16" s="36"/>
      <c r="G16" s="36"/>
      <c r="H16" s="36"/>
      <c r="I16" s="36"/>
      <c r="J16" s="36"/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37"/>
      <c r="C17" s="36"/>
      <c r="D17" s="30" t="s">
        <v>27</v>
      </c>
      <c r="E17" s="36"/>
      <c r="F17" s="36"/>
      <c r="G17" s="36"/>
      <c r="H17" s="36"/>
      <c r="I17" s="30" t="s">
        <v>25</v>
      </c>
      <c r="J17" s="31" t="str">
        <f>'Rekapitulace stavby'!AN13</f>
        <v>Vyplň údaj</v>
      </c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37"/>
      <c r="C18" s="36"/>
      <c r="D18" s="36"/>
      <c r="E18" s="31" t="str">
        <f>'Rekapitulace stavby'!E14</f>
        <v>Vyplň údaj</v>
      </c>
      <c r="F18" s="25"/>
      <c r="G18" s="25"/>
      <c r="H18" s="25"/>
      <c r="I18" s="30" t="s">
        <v>26</v>
      </c>
      <c r="J18" s="31" t="str">
        <f>'Rekapitulace stavby'!AN14</f>
        <v>Vyplň údaj</v>
      </c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37"/>
      <c r="C19" s="36"/>
      <c r="D19" s="36"/>
      <c r="E19" s="36"/>
      <c r="F19" s="36"/>
      <c r="G19" s="36"/>
      <c r="H19" s="36"/>
      <c r="I19" s="36"/>
      <c r="J19" s="36"/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37"/>
      <c r="C20" s="36"/>
      <c r="D20" s="30" t="s">
        <v>29</v>
      </c>
      <c r="E20" s="36"/>
      <c r="F20" s="36"/>
      <c r="G20" s="36"/>
      <c r="H20" s="36"/>
      <c r="I20" s="30" t="s">
        <v>25</v>
      </c>
      <c r="J20" s="25" t="s">
        <v>30</v>
      </c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37"/>
      <c r="C21" s="36"/>
      <c r="D21" s="36"/>
      <c r="E21" s="25" t="s">
        <v>31</v>
      </c>
      <c r="F21" s="36"/>
      <c r="G21" s="36"/>
      <c r="H21" s="36"/>
      <c r="I21" s="30" t="s">
        <v>26</v>
      </c>
      <c r="J21" s="25" t="s">
        <v>32</v>
      </c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37"/>
      <c r="C22" s="36"/>
      <c r="D22" s="36"/>
      <c r="E22" s="36"/>
      <c r="F22" s="36"/>
      <c r="G22" s="36"/>
      <c r="H22" s="36"/>
      <c r="I22" s="36"/>
      <c r="J22" s="36"/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37"/>
      <c r="C23" s="36"/>
      <c r="D23" s="30" t="s">
        <v>34</v>
      </c>
      <c r="E23" s="36"/>
      <c r="F23" s="36"/>
      <c r="G23" s="36"/>
      <c r="H23" s="36"/>
      <c r="I23" s="30" t="s">
        <v>25</v>
      </c>
      <c r="J23" s="25" t="str">
        <f>IF('Rekapitulace stavby'!AN19="","",'Rekapitulace stavby'!AN19)</f>
        <v/>
      </c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37"/>
      <c r="C24" s="36"/>
      <c r="D24" s="36"/>
      <c r="E24" s="25" t="str">
        <f>IF('Rekapitulace stavby'!E20="","",'Rekapitulace stavby'!E20)</f>
        <v xml:space="preserve"> </v>
      </c>
      <c r="F24" s="36"/>
      <c r="G24" s="36"/>
      <c r="H24" s="36"/>
      <c r="I24" s="30" t="s">
        <v>26</v>
      </c>
      <c r="J24" s="25" t="str">
        <f>IF('Rekapitulace stavby'!AN20="","",'Rekapitulace stavby'!AN20)</f>
        <v/>
      </c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37"/>
      <c r="C25" s="36"/>
      <c r="D25" s="36"/>
      <c r="E25" s="36"/>
      <c r="F25" s="36"/>
      <c r="G25" s="36"/>
      <c r="H25" s="36"/>
      <c r="I25" s="36"/>
      <c r="J25" s="36"/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37"/>
      <c r="C26" s="36"/>
      <c r="D26" s="30" t="s">
        <v>35</v>
      </c>
      <c r="E26" s="36"/>
      <c r="F26" s="36"/>
      <c r="G26" s="36"/>
      <c r="H26" s="36"/>
      <c r="I26" s="36"/>
      <c r="J26" s="36"/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16.5" customHeight="1">
      <c r="A27" s="128"/>
      <c r="B27" s="129"/>
      <c r="C27" s="128"/>
      <c r="D27" s="128"/>
      <c r="E27" s="34" t="s">
        <v>1</v>
      </c>
      <c r="F27" s="34"/>
      <c r="G27" s="34"/>
      <c r="H27" s="34"/>
      <c r="I27" s="128"/>
      <c r="J27" s="128"/>
      <c r="K27" s="128"/>
      <c r="L27" s="130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</row>
    <row r="28" s="2" customFormat="1" ht="6.96" customHeight="1">
      <c r="A28" s="36"/>
      <c r="B28" s="37"/>
      <c r="C28" s="36"/>
      <c r="D28" s="36"/>
      <c r="E28" s="36"/>
      <c r="F28" s="36"/>
      <c r="G28" s="36"/>
      <c r="H28" s="36"/>
      <c r="I28" s="36"/>
      <c r="J28" s="36"/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37"/>
      <c r="C29" s="36"/>
      <c r="D29" s="88"/>
      <c r="E29" s="88"/>
      <c r="F29" s="88"/>
      <c r="G29" s="88"/>
      <c r="H29" s="88"/>
      <c r="I29" s="88"/>
      <c r="J29" s="88"/>
      <c r="K29" s="88"/>
      <c r="L29" s="53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25.44" customHeight="1">
      <c r="A30" s="36"/>
      <c r="B30" s="37"/>
      <c r="C30" s="36"/>
      <c r="D30" s="131" t="s">
        <v>37</v>
      </c>
      <c r="E30" s="36"/>
      <c r="F30" s="36"/>
      <c r="G30" s="36"/>
      <c r="H30" s="36"/>
      <c r="I30" s="36"/>
      <c r="J30" s="94">
        <f>ROUND(J126, 2)</f>
        <v>0</v>
      </c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37"/>
      <c r="C31" s="36"/>
      <c r="D31" s="88"/>
      <c r="E31" s="88"/>
      <c r="F31" s="88"/>
      <c r="G31" s="88"/>
      <c r="H31" s="88"/>
      <c r="I31" s="88"/>
      <c r="J31" s="88"/>
      <c r="K31" s="88"/>
      <c r="L31" s="5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37"/>
      <c r="C32" s="36"/>
      <c r="D32" s="36"/>
      <c r="E32" s="36"/>
      <c r="F32" s="41" t="s">
        <v>39</v>
      </c>
      <c r="G32" s="36"/>
      <c r="H32" s="36"/>
      <c r="I32" s="41" t="s">
        <v>38</v>
      </c>
      <c r="J32" s="41" t="s">
        <v>40</v>
      </c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14.4" customHeight="1">
      <c r="A33" s="36"/>
      <c r="B33" s="37"/>
      <c r="C33" s="36"/>
      <c r="D33" s="132" t="s">
        <v>41</v>
      </c>
      <c r="E33" s="30" t="s">
        <v>42</v>
      </c>
      <c r="F33" s="133">
        <f>ROUND((ROUND((SUM(BE126:BE325)),  2) + SUM(BE327:BE331)), 2)</f>
        <v>0</v>
      </c>
      <c r="G33" s="36"/>
      <c r="H33" s="36"/>
      <c r="I33" s="134">
        <v>0.20999999999999999</v>
      </c>
      <c r="J33" s="133">
        <f>ROUND((ROUND(((SUM(BE126:BE325))*I33),  2) + (SUM(BE327:BE331)*I33)), 2)</f>
        <v>0</v>
      </c>
      <c r="K33" s="36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37"/>
      <c r="C34" s="36"/>
      <c r="D34" s="36"/>
      <c r="E34" s="30" t="s">
        <v>43</v>
      </c>
      <c r="F34" s="133">
        <f>ROUND((ROUND((SUM(BF126:BF325)),  2) + SUM(BF327:BF331)), 2)</f>
        <v>0</v>
      </c>
      <c r="G34" s="36"/>
      <c r="H34" s="36"/>
      <c r="I34" s="134">
        <v>0.12</v>
      </c>
      <c r="J34" s="133">
        <f>ROUND((ROUND(((SUM(BF126:BF325))*I34),  2) + (SUM(BF327:BF331)*I34)), 2)</f>
        <v>0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37"/>
      <c r="C35" s="36"/>
      <c r="D35" s="36"/>
      <c r="E35" s="30" t="s">
        <v>44</v>
      </c>
      <c r="F35" s="133">
        <f>ROUND((ROUND((SUM(BG126:BG325)),  2) + SUM(BG327:BG331)), 2)</f>
        <v>0</v>
      </c>
      <c r="G35" s="36"/>
      <c r="H35" s="36"/>
      <c r="I35" s="134">
        <v>0.20999999999999999</v>
      </c>
      <c r="J35" s="133">
        <f>0</f>
        <v>0</v>
      </c>
      <c r="K35" s="36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37"/>
      <c r="C36" s="36"/>
      <c r="D36" s="36"/>
      <c r="E36" s="30" t="s">
        <v>45</v>
      </c>
      <c r="F36" s="133">
        <f>ROUND((ROUND((SUM(BH126:BH325)),  2) + SUM(BH327:BH331)), 2)</f>
        <v>0</v>
      </c>
      <c r="G36" s="36"/>
      <c r="H36" s="36"/>
      <c r="I36" s="134">
        <v>0.12</v>
      </c>
      <c r="J36" s="133">
        <f>0</f>
        <v>0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37"/>
      <c r="C37" s="36"/>
      <c r="D37" s="36"/>
      <c r="E37" s="30" t="s">
        <v>46</v>
      </c>
      <c r="F37" s="133">
        <f>ROUND((ROUND((SUM(BI126:BI325)),  2) + SUM(BI327:BI331)), 2)</f>
        <v>0</v>
      </c>
      <c r="G37" s="36"/>
      <c r="H37" s="36"/>
      <c r="I37" s="134">
        <v>0</v>
      </c>
      <c r="J37" s="133">
        <f>0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6.96" customHeight="1">
      <c r="A38" s="36"/>
      <c r="B38" s="37"/>
      <c r="C38" s="36"/>
      <c r="D38" s="36"/>
      <c r="E38" s="36"/>
      <c r="F38" s="36"/>
      <c r="G38" s="36"/>
      <c r="H38" s="36"/>
      <c r="I38" s="36"/>
      <c r="J38" s="36"/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2" customFormat="1" ht="25.44" customHeight="1">
      <c r="A39" s="36"/>
      <c r="B39" s="37"/>
      <c r="C39" s="135"/>
      <c r="D39" s="136" t="s">
        <v>47</v>
      </c>
      <c r="E39" s="79"/>
      <c r="F39" s="79"/>
      <c r="G39" s="137" t="s">
        <v>48</v>
      </c>
      <c r="H39" s="138" t="s">
        <v>49</v>
      </c>
      <c r="I39" s="79"/>
      <c r="J39" s="139">
        <f>SUM(J30:J37)</f>
        <v>0</v>
      </c>
      <c r="K39" s="140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14.4" customHeight="1">
      <c r="A40" s="36"/>
      <c r="B40" s="37"/>
      <c r="C40" s="36"/>
      <c r="D40" s="36"/>
      <c r="E40" s="36"/>
      <c r="F40" s="36"/>
      <c r="G40" s="36"/>
      <c r="H40" s="36"/>
      <c r="I40" s="36"/>
      <c r="J40" s="36"/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53"/>
      <c r="D50" s="54" t="s">
        <v>50</v>
      </c>
      <c r="E50" s="55"/>
      <c r="F50" s="55"/>
      <c r="G50" s="54" t="s">
        <v>51</v>
      </c>
      <c r="H50" s="55"/>
      <c r="I50" s="55"/>
      <c r="J50" s="55"/>
      <c r="K50" s="55"/>
      <c r="L50" s="5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6"/>
      <c r="B61" s="37"/>
      <c r="C61" s="36"/>
      <c r="D61" s="56" t="s">
        <v>52</v>
      </c>
      <c r="E61" s="39"/>
      <c r="F61" s="141" t="s">
        <v>53</v>
      </c>
      <c r="G61" s="56" t="s">
        <v>52</v>
      </c>
      <c r="H61" s="39"/>
      <c r="I61" s="39"/>
      <c r="J61" s="142" t="s">
        <v>53</v>
      </c>
      <c r="K61" s="39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6"/>
      <c r="B65" s="37"/>
      <c r="C65" s="36"/>
      <c r="D65" s="54" t="s">
        <v>54</v>
      </c>
      <c r="E65" s="57"/>
      <c r="F65" s="57"/>
      <c r="G65" s="54" t="s">
        <v>55</v>
      </c>
      <c r="H65" s="57"/>
      <c r="I65" s="57"/>
      <c r="J65" s="57"/>
      <c r="K65" s="57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6"/>
      <c r="B76" s="37"/>
      <c r="C76" s="36"/>
      <c r="D76" s="56" t="s">
        <v>52</v>
      </c>
      <c r="E76" s="39"/>
      <c r="F76" s="141" t="s">
        <v>53</v>
      </c>
      <c r="G76" s="56" t="s">
        <v>52</v>
      </c>
      <c r="H76" s="39"/>
      <c r="I76" s="39"/>
      <c r="J76" s="142" t="s">
        <v>53</v>
      </c>
      <c r="K76" s="39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58"/>
      <c r="C77" s="59"/>
      <c r="D77" s="59"/>
      <c r="E77" s="59"/>
      <c r="F77" s="59"/>
      <c r="G77" s="59"/>
      <c r="H77" s="59"/>
      <c r="I77" s="59"/>
      <c r="J77" s="59"/>
      <c r="K77" s="59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60"/>
      <c r="C81" s="61"/>
      <c r="D81" s="61"/>
      <c r="E81" s="61"/>
      <c r="F81" s="61"/>
      <c r="G81" s="61"/>
      <c r="H81" s="61"/>
      <c r="I81" s="61"/>
      <c r="J81" s="61"/>
      <c r="K81" s="61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21" t="s">
        <v>99</v>
      </c>
      <c r="D82" s="36"/>
      <c r="E82" s="36"/>
      <c r="F82" s="36"/>
      <c r="G82" s="36"/>
      <c r="H82" s="36"/>
      <c r="I82" s="36"/>
      <c r="J82" s="36"/>
      <c r="K82" s="36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30" t="s">
        <v>16</v>
      </c>
      <c r="D84" s="36"/>
      <c r="E84" s="36"/>
      <c r="F84" s="36"/>
      <c r="G84" s="36"/>
      <c r="H84" s="36"/>
      <c r="I84" s="36"/>
      <c r="J84" s="36"/>
      <c r="K84" s="36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6"/>
      <c r="D85" s="36"/>
      <c r="E85" s="127" t="str">
        <f>E7</f>
        <v>Vybudování parkovacích stání v ulici Střekovská, Praha 8</v>
      </c>
      <c r="F85" s="30"/>
      <c r="G85" s="30"/>
      <c r="H85" s="30"/>
      <c r="I85" s="36"/>
      <c r="J85" s="36"/>
      <c r="K85" s="36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30" t="s">
        <v>97</v>
      </c>
      <c r="D86" s="36"/>
      <c r="E86" s="36"/>
      <c r="F86" s="36"/>
      <c r="G86" s="36"/>
      <c r="H86" s="36"/>
      <c r="I86" s="36"/>
      <c r="J86" s="36"/>
      <c r="K86" s="36"/>
      <c r="L86" s="53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6"/>
      <c r="D87" s="36"/>
      <c r="E87" s="65" t="str">
        <f>E9</f>
        <v>SO-05 - Stavební úpravy</v>
      </c>
      <c r="F87" s="36"/>
      <c r="G87" s="36"/>
      <c r="H87" s="36"/>
      <c r="I87" s="36"/>
      <c r="J87" s="36"/>
      <c r="K87" s="36"/>
      <c r="L87" s="53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6"/>
      <c r="D88" s="36"/>
      <c r="E88" s="36"/>
      <c r="F88" s="36"/>
      <c r="G88" s="36"/>
      <c r="H88" s="36"/>
      <c r="I88" s="36"/>
      <c r="J88" s="36"/>
      <c r="K88" s="36"/>
      <c r="L88" s="53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30" t="s">
        <v>20</v>
      </c>
      <c r="D89" s="36"/>
      <c r="E89" s="36"/>
      <c r="F89" s="25" t="str">
        <f>F12</f>
        <v xml:space="preserve"> </v>
      </c>
      <c r="G89" s="36"/>
      <c r="H89" s="36"/>
      <c r="I89" s="30" t="s">
        <v>22</v>
      </c>
      <c r="J89" s="67" t="str">
        <f>IF(J12="","",J12)</f>
        <v>6. 2. 2025</v>
      </c>
      <c r="K89" s="36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6"/>
      <c r="D90" s="36"/>
      <c r="E90" s="36"/>
      <c r="F90" s="36"/>
      <c r="G90" s="36"/>
      <c r="H90" s="36"/>
      <c r="I90" s="36"/>
      <c r="J90" s="36"/>
      <c r="K90" s="36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25.65" customHeight="1">
      <c r="A91" s="36"/>
      <c r="B91" s="37"/>
      <c r="C91" s="30" t="s">
        <v>24</v>
      </c>
      <c r="D91" s="36"/>
      <c r="E91" s="36"/>
      <c r="F91" s="25" t="str">
        <f>E15</f>
        <v xml:space="preserve"> </v>
      </c>
      <c r="G91" s="36"/>
      <c r="H91" s="36"/>
      <c r="I91" s="30" t="s">
        <v>29</v>
      </c>
      <c r="J91" s="34" t="str">
        <f>E21</f>
        <v>Boa Construction s.r.o.</v>
      </c>
      <c r="K91" s="36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30" t="s">
        <v>27</v>
      </c>
      <c r="D92" s="36"/>
      <c r="E92" s="36"/>
      <c r="F92" s="25" t="str">
        <f>IF(E18="","",E18)</f>
        <v>Vyplň údaj</v>
      </c>
      <c r="G92" s="36"/>
      <c r="H92" s="36"/>
      <c r="I92" s="30" t="s">
        <v>34</v>
      </c>
      <c r="J92" s="34" t="str">
        <f>E24</f>
        <v xml:space="preserve"> </v>
      </c>
      <c r="K92" s="36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6"/>
      <c r="D93" s="36"/>
      <c r="E93" s="36"/>
      <c r="F93" s="36"/>
      <c r="G93" s="36"/>
      <c r="H93" s="36"/>
      <c r="I93" s="36"/>
      <c r="J93" s="36"/>
      <c r="K93" s="36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43" t="s">
        <v>100</v>
      </c>
      <c r="D94" s="135"/>
      <c r="E94" s="135"/>
      <c r="F94" s="135"/>
      <c r="G94" s="135"/>
      <c r="H94" s="135"/>
      <c r="I94" s="135"/>
      <c r="J94" s="144" t="s">
        <v>101</v>
      </c>
      <c r="K94" s="135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6"/>
      <c r="D95" s="36"/>
      <c r="E95" s="36"/>
      <c r="F95" s="36"/>
      <c r="G95" s="36"/>
      <c r="H95" s="36"/>
      <c r="I95" s="36"/>
      <c r="J95" s="36"/>
      <c r="K95" s="36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45" t="s">
        <v>102</v>
      </c>
      <c r="D96" s="36"/>
      <c r="E96" s="36"/>
      <c r="F96" s="36"/>
      <c r="G96" s="36"/>
      <c r="H96" s="36"/>
      <c r="I96" s="36"/>
      <c r="J96" s="94">
        <f>J126</f>
        <v>0</v>
      </c>
      <c r="K96" s="36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7" t="s">
        <v>103</v>
      </c>
    </row>
    <row r="97" s="9" customFormat="1" ht="24.96" customHeight="1">
      <c r="A97" s="9"/>
      <c r="B97" s="146"/>
      <c r="C97" s="9"/>
      <c r="D97" s="147" t="s">
        <v>104</v>
      </c>
      <c r="E97" s="148"/>
      <c r="F97" s="148"/>
      <c r="G97" s="148"/>
      <c r="H97" s="148"/>
      <c r="I97" s="148"/>
      <c r="J97" s="149">
        <f>J127</f>
        <v>0</v>
      </c>
      <c r="K97" s="9"/>
      <c r="L97" s="14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0"/>
      <c r="C98" s="10"/>
      <c r="D98" s="151" t="s">
        <v>105</v>
      </c>
      <c r="E98" s="152"/>
      <c r="F98" s="152"/>
      <c r="G98" s="152"/>
      <c r="H98" s="152"/>
      <c r="I98" s="152"/>
      <c r="J98" s="153">
        <f>J128</f>
        <v>0</v>
      </c>
      <c r="K98" s="10"/>
      <c r="L98" s="15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0"/>
      <c r="C99" s="10"/>
      <c r="D99" s="151" t="s">
        <v>106</v>
      </c>
      <c r="E99" s="152"/>
      <c r="F99" s="152"/>
      <c r="G99" s="152"/>
      <c r="H99" s="152"/>
      <c r="I99" s="152"/>
      <c r="J99" s="153">
        <f>J134</f>
        <v>0</v>
      </c>
      <c r="K99" s="10"/>
      <c r="L99" s="15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0"/>
      <c r="C100" s="10"/>
      <c r="D100" s="151" t="s">
        <v>107</v>
      </c>
      <c r="E100" s="152"/>
      <c r="F100" s="152"/>
      <c r="G100" s="152"/>
      <c r="H100" s="152"/>
      <c r="I100" s="152"/>
      <c r="J100" s="153">
        <f>J183</f>
        <v>0</v>
      </c>
      <c r="K100" s="10"/>
      <c r="L100" s="15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0"/>
      <c r="C101" s="10"/>
      <c r="D101" s="151" t="s">
        <v>108</v>
      </c>
      <c r="E101" s="152"/>
      <c r="F101" s="152"/>
      <c r="G101" s="152"/>
      <c r="H101" s="152"/>
      <c r="I101" s="152"/>
      <c r="J101" s="153">
        <f>J201</f>
        <v>0</v>
      </c>
      <c r="K101" s="10"/>
      <c r="L101" s="15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0"/>
      <c r="C102" s="10"/>
      <c r="D102" s="151" t="s">
        <v>109</v>
      </c>
      <c r="E102" s="152"/>
      <c r="F102" s="152"/>
      <c r="G102" s="152"/>
      <c r="H102" s="152"/>
      <c r="I102" s="152"/>
      <c r="J102" s="153">
        <f>J255</f>
        <v>0</v>
      </c>
      <c r="K102" s="10"/>
      <c r="L102" s="15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0"/>
      <c r="C103" s="10"/>
      <c r="D103" s="151" t="s">
        <v>110</v>
      </c>
      <c r="E103" s="152"/>
      <c r="F103" s="152"/>
      <c r="G103" s="152"/>
      <c r="H103" s="152"/>
      <c r="I103" s="152"/>
      <c r="J103" s="153">
        <f>J306</f>
        <v>0</v>
      </c>
      <c r="K103" s="10"/>
      <c r="L103" s="15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0"/>
      <c r="C104" s="10"/>
      <c r="D104" s="151" t="s">
        <v>111</v>
      </c>
      <c r="E104" s="152"/>
      <c r="F104" s="152"/>
      <c r="G104" s="152"/>
      <c r="H104" s="152"/>
      <c r="I104" s="152"/>
      <c r="J104" s="153">
        <f>J317</f>
        <v>0</v>
      </c>
      <c r="K104" s="10"/>
      <c r="L104" s="15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46"/>
      <c r="C105" s="9"/>
      <c r="D105" s="147" t="s">
        <v>112</v>
      </c>
      <c r="E105" s="148"/>
      <c r="F105" s="148"/>
      <c r="G105" s="148"/>
      <c r="H105" s="148"/>
      <c r="I105" s="148"/>
      <c r="J105" s="149">
        <f>J319</f>
        <v>0</v>
      </c>
      <c r="K105" s="9"/>
      <c r="L105" s="146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9" customFormat="1" ht="21.84" customHeight="1">
      <c r="A106" s="9"/>
      <c r="B106" s="146"/>
      <c r="C106" s="9"/>
      <c r="D106" s="154" t="s">
        <v>113</v>
      </c>
      <c r="E106" s="9"/>
      <c r="F106" s="9"/>
      <c r="G106" s="9"/>
      <c r="H106" s="9"/>
      <c r="I106" s="9"/>
      <c r="J106" s="155">
        <f>J326</f>
        <v>0</v>
      </c>
      <c r="K106" s="9"/>
      <c r="L106" s="146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2" customFormat="1" ht="21.84" customHeight="1">
      <c r="A107" s="36"/>
      <c r="B107" s="37"/>
      <c r="C107" s="36"/>
      <c r="D107" s="36"/>
      <c r="E107" s="36"/>
      <c r="F107" s="36"/>
      <c r="G107" s="36"/>
      <c r="H107" s="36"/>
      <c r="I107" s="36"/>
      <c r="J107" s="36"/>
      <c r="K107" s="36"/>
      <c r="L107" s="53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08" s="2" customFormat="1" ht="6.96" customHeight="1">
      <c r="A108" s="36"/>
      <c r="B108" s="58"/>
      <c r="C108" s="59"/>
      <c r="D108" s="59"/>
      <c r="E108" s="59"/>
      <c r="F108" s="59"/>
      <c r="G108" s="59"/>
      <c r="H108" s="59"/>
      <c r="I108" s="59"/>
      <c r="J108" s="59"/>
      <c r="K108" s="59"/>
      <c r="L108" s="53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12" s="2" customFormat="1" ht="6.96" customHeight="1">
      <c r="A112" s="36"/>
      <c r="B112" s="60"/>
      <c r="C112" s="61"/>
      <c r="D112" s="61"/>
      <c r="E112" s="61"/>
      <c r="F112" s="61"/>
      <c r="G112" s="61"/>
      <c r="H112" s="61"/>
      <c r="I112" s="61"/>
      <c r="J112" s="61"/>
      <c r="K112" s="61"/>
      <c r="L112" s="53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24.96" customHeight="1">
      <c r="A113" s="36"/>
      <c r="B113" s="37"/>
      <c r="C113" s="21" t="s">
        <v>114</v>
      </c>
      <c r="D113" s="36"/>
      <c r="E113" s="36"/>
      <c r="F113" s="36"/>
      <c r="G113" s="36"/>
      <c r="H113" s="36"/>
      <c r="I113" s="36"/>
      <c r="J113" s="36"/>
      <c r="K113" s="36"/>
      <c r="L113" s="53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2" customFormat="1" ht="6.96" customHeight="1">
      <c r="A114" s="36"/>
      <c r="B114" s="37"/>
      <c r="C114" s="36"/>
      <c r="D114" s="36"/>
      <c r="E114" s="36"/>
      <c r="F114" s="36"/>
      <c r="G114" s="36"/>
      <c r="H114" s="36"/>
      <c r="I114" s="36"/>
      <c r="J114" s="36"/>
      <c r="K114" s="36"/>
      <c r="L114" s="53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2" customFormat="1" ht="12" customHeight="1">
      <c r="A115" s="36"/>
      <c r="B115" s="37"/>
      <c r="C115" s="30" t="s">
        <v>16</v>
      </c>
      <c r="D115" s="36"/>
      <c r="E115" s="36"/>
      <c r="F115" s="36"/>
      <c r="G115" s="36"/>
      <c r="H115" s="36"/>
      <c r="I115" s="36"/>
      <c r="J115" s="36"/>
      <c r="K115" s="36"/>
      <c r="L115" s="53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16.5" customHeight="1">
      <c r="A116" s="36"/>
      <c r="B116" s="37"/>
      <c r="C116" s="36"/>
      <c r="D116" s="36"/>
      <c r="E116" s="127" t="str">
        <f>E7</f>
        <v>Vybudování parkovacích stání v ulici Střekovská, Praha 8</v>
      </c>
      <c r="F116" s="30"/>
      <c r="G116" s="30"/>
      <c r="H116" s="30"/>
      <c r="I116" s="36"/>
      <c r="J116" s="36"/>
      <c r="K116" s="36"/>
      <c r="L116" s="53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12" customHeight="1">
      <c r="A117" s="36"/>
      <c r="B117" s="37"/>
      <c r="C117" s="30" t="s">
        <v>97</v>
      </c>
      <c r="D117" s="36"/>
      <c r="E117" s="36"/>
      <c r="F117" s="36"/>
      <c r="G117" s="36"/>
      <c r="H117" s="36"/>
      <c r="I117" s="36"/>
      <c r="J117" s="36"/>
      <c r="K117" s="36"/>
      <c r="L117" s="53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16.5" customHeight="1">
      <c r="A118" s="36"/>
      <c r="B118" s="37"/>
      <c r="C118" s="36"/>
      <c r="D118" s="36"/>
      <c r="E118" s="65" t="str">
        <f>E9</f>
        <v>SO-05 - Stavební úpravy</v>
      </c>
      <c r="F118" s="36"/>
      <c r="G118" s="36"/>
      <c r="H118" s="36"/>
      <c r="I118" s="36"/>
      <c r="J118" s="36"/>
      <c r="K118" s="36"/>
      <c r="L118" s="53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6.96" customHeight="1">
      <c r="A119" s="36"/>
      <c r="B119" s="37"/>
      <c r="C119" s="36"/>
      <c r="D119" s="36"/>
      <c r="E119" s="36"/>
      <c r="F119" s="36"/>
      <c r="G119" s="36"/>
      <c r="H119" s="36"/>
      <c r="I119" s="36"/>
      <c r="J119" s="36"/>
      <c r="K119" s="36"/>
      <c r="L119" s="53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12" customHeight="1">
      <c r="A120" s="36"/>
      <c r="B120" s="37"/>
      <c r="C120" s="30" t="s">
        <v>20</v>
      </c>
      <c r="D120" s="36"/>
      <c r="E120" s="36"/>
      <c r="F120" s="25" t="str">
        <f>F12</f>
        <v xml:space="preserve"> </v>
      </c>
      <c r="G120" s="36"/>
      <c r="H120" s="36"/>
      <c r="I120" s="30" t="s">
        <v>22</v>
      </c>
      <c r="J120" s="67" t="str">
        <f>IF(J12="","",J12)</f>
        <v>6. 2. 2025</v>
      </c>
      <c r="K120" s="36"/>
      <c r="L120" s="53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2" customFormat="1" ht="6.96" customHeight="1">
      <c r="A121" s="36"/>
      <c r="B121" s="37"/>
      <c r="C121" s="36"/>
      <c r="D121" s="36"/>
      <c r="E121" s="36"/>
      <c r="F121" s="36"/>
      <c r="G121" s="36"/>
      <c r="H121" s="36"/>
      <c r="I121" s="36"/>
      <c r="J121" s="36"/>
      <c r="K121" s="36"/>
      <c r="L121" s="53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="2" customFormat="1" ht="25.65" customHeight="1">
      <c r="A122" s="36"/>
      <c r="B122" s="37"/>
      <c r="C122" s="30" t="s">
        <v>24</v>
      </c>
      <c r="D122" s="36"/>
      <c r="E122" s="36"/>
      <c r="F122" s="25" t="str">
        <f>E15</f>
        <v xml:space="preserve"> </v>
      </c>
      <c r="G122" s="36"/>
      <c r="H122" s="36"/>
      <c r="I122" s="30" t="s">
        <v>29</v>
      </c>
      <c r="J122" s="34" t="str">
        <f>E21</f>
        <v>Boa Construction s.r.o.</v>
      </c>
      <c r="K122" s="36"/>
      <c r="L122" s="53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="2" customFormat="1" ht="15.15" customHeight="1">
      <c r="A123" s="36"/>
      <c r="B123" s="37"/>
      <c r="C123" s="30" t="s">
        <v>27</v>
      </c>
      <c r="D123" s="36"/>
      <c r="E123" s="36"/>
      <c r="F123" s="25" t="str">
        <f>IF(E18="","",E18)</f>
        <v>Vyplň údaj</v>
      </c>
      <c r="G123" s="36"/>
      <c r="H123" s="36"/>
      <c r="I123" s="30" t="s">
        <v>34</v>
      </c>
      <c r="J123" s="34" t="str">
        <f>E24</f>
        <v xml:space="preserve"> </v>
      </c>
      <c r="K123" s="36"/>
      <c r="L123" s="53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="2" customFormat="1" ht="10.32" customHeight="1">
      <c r="A124" s="36"/>
      <c r="B124" s="37"/>
      <c r="C124" s="36"/>
      <c r="D124" s="36"/>
      <c r="E124" s="36"/>
      <c r="F124" s="36"/>
      <c r="G124" s="36"/>
      <c r="H124" s="36"/>
      <c r="I124" s="36"/>
      <c r="J124" s="36"/>
      <c r="K124" s="36"/>
      <c r="L124" s="53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</row>
    <row r="125" s="11" customFormat="1" ht="29.28" customHeight="1">
      <c r="A125" s="156"/>
      <c r="B125" s="157"/>
      <c r="C125" s="158" t="s">
        <v>115</v>
      </c>
      <c r="D125" s="159" t="s">
        <v>62</v>
      </c>
      <c r="E125" s="159" t="s">
        <v>58</v>
      </c>
      <c r="F125" s="159" t="s">
        <v>59</v>
      </c>
      <c r="G125" s="159" t="s">
        <v>116</v>
      </c>
      <c r="H125" s="159" t="s">
        <v>117</v>
      </c>
      <c r="I125" s="159" t="s">
        <v>118</v>
      </c>
      <c r="J125" s="160" t="s">
        <v>101</v>
      </c>
      <c r="K125" s="161" t="s">
        <v>119</v>
      </c>
      <c r="L125" s="162"/>
      <c r="M125" s="84" t="s">
        <v>1</v>
      </c>
      <c r="N125" s="85" t="s">
        <v>41</v>
      </c>
      <c r="O125" s="85" t="s">
        <v>120</v>
      </c>
      <c r="P125" s="85" t="s">
        <v>121</v>
      </c>
      <c r="Q125" s="85" t="s">
        <v>122</v>
      </c>
      <c r="R125" s="85" t="s">
        <v>123</v>
      </c>
      <c r="S125" s="85" t="s">
        <v>124</v>
      </c>
      <c r="T125" s="86" t="s">
        <v>125</v>
      </c>
      <c r="U125" s="156"/>
      <c r="V125" s="156"/>
      <c r="W125" s="156"/>
      <c r="X125" s="156"/>
      <c r="Y125" s="156"/>
      <c r="Z125" s="156"/>
      <c r="AA125" s="156"/>
      <c r="AB125" s="156"/>
      <c r="AC125" s="156"/>
      <c r="AD125" s="156"/>
      <c r="AE125" s="156"/>
    </row>
    <row r="126" s="2" customFormat="1" ht="22.8" customHeight="1">
      <c r="A126" s="36"/>
      <c r="B126" s="37"/>
      <c r="C126" s="91" t="s">
        <v>126</v>
      </c>
      <c r="D126" s="36"/>
      <c r="E126" s="36"/>
      <c r="F126" s="36"/>
      <c r="G126" s="36"/>
      <c r="H126" s="36"/>
      <c r="I126" s="36"/>
      <c r="J126" s="163">
        <f>BK126</f>
        <v>0</v>
      </c>
      <c r="K126" s="36"/>
      <c r="L126" s="37"/>
      <c r="M126" s="87"/>
      <c r="N126" s="71"/>
      <c r="O126" s="88"/>
      <c r="P126" s="164">
        <f>P127+P319+P326</f>
        <v>0</v>
      </c>
      <c r="Q126" s="88"/>
      <c r="R126" s="164">
        <f>R127+R319+R326</f>
        <v>64.351764729999985</v>
      </c>
      <c r="S126" s="88"/>
      <c r="T126" s="165">
        <f>T127+T319+T326</f>
        <v>120.81878399999999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T126" s="17" t="s">
        <v>76</v>
      </c>
      <c r="AU126" s="17" t="s">
        <v>103</v>
      </c>
      <c r="BK126" s="166">
        <f>BK127+BK319+BK326</f>
        <v>0</v>
      </c>
    </row>
    <row r="127" s="12" customFormat="1" ht="25.92" customHeight="1">
      <c r="A127" s="12"/>
      <c r="B127" s="167"/>
      <c r="C127" s="12"/>
      <c r="D127" s="168" t="s">
        <v>76</v>
      </c>
      <c r="E127" s="169" t="s">
        <v>127</v>
      </c>
      <c r="F127" s="169" t="s">
        <v>128</v>
      </c>
      <c r="G127" s="12"/>
      <c r="H127" s="12"/>
      <c r="I127" s="170"/>
      <c r="J127" s="155">
        <f>BK127</f>
        <v>0</v>
      </c>
      <c r="K127" s="12"/>
      <c r="L127" s="167"/>
      <c r="M127" s="171"/>
      <c r="N127" s="172"/>
      <c r="O127" s="172"/>
      <c r="P127" s="173">
        <f>P128+P134+P183+P201+P255+P306+P317</f>
        <v>0</v>
      </c>
      <c r="Q127" s="172"/>
      <c r="R127" s="173">
        <f>R128+R134+R183+R201+R255+R306+R317</f>
        <v>64.351764729999985</v>
      </c>
      <c r="S127" s="172"/>
      <c r="T127" s="174">
        <f>T128+T134+T183+T201+T255+T306+T317</f>
        <v>120.81878399999999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68" t="s">
        <v>84</v>
      </c>
      <c r="AT127" s="175" t="s">
        <v>76</v>
      </c>
      <c r="AU127" s="175" t="s">
        <v>77</v>
      </c>
      <c r="AY127" s="168" t="s">
        <v>129</v>
      </c>
      <c r="BK127" s="176">
        <f>BK128+BK134+BK183+BK201+BK255+BK306+BK317</f>
        <v>0</v>
      </c>
    </row>
    <row r="128" s="12" customFormat="1" ht="22.8" customHeight="1">
      <c r="A128" s="12"/>
      <c r="B128" s="167"/>
      <c r="C128" s="12"/>
      <c r="D128" s="168" t="s">
        <v>76</v>
      </c>
      <c r="E128" s="177" t="s">
        <v>130</v>
      </c>
      <c r="F128" s="177" t="s">
        <v>131</v>
      </c>
      <c r="G128" s="12"/>
      <c r="H128" s="12"/>
      <c r="I128" s="170"/>
      <c r="J128" s="178">
        <f>BK128</f>
        <v>0</v>
      </c>
      <c r="K128" s="12"/>
      <c r="L128" s="167"/>
      <c r="M128" s="171"/>
      <c r="N128" s="172"/>
      <c r="O128" s="172"/>
      <c r="P128" s="173">
        <f>SUM(P129:P133)</f>
        <v>0</v>
      </c>
      <c r="Q128" s="172"/>
      <c r="R128" s="173">
        <f>SUM(R129:R133)</f>
        <v>0</v>
      </c>
      <c r="S128" s="172"/>
      <c r="T128" s="174">
        <f>SUM(T129:T133)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68" t="s">
        <v>84</v>
      </c>
      <c r="AT128" s="175" t="s">
        <v>76</v>
      </c>
      <c r="AU128" s="175" t="s">
        <v>84</v>
      </c>
      <c r="AY128" s="168" t="s">
        <v>129</v>
      </c>
      <c r="BK128" s="176">
        <f>SUM(BK129:BK133)</f>
        <v>0</v>
      </c>
    </row>
    <row r="129" s="2" customFormat="1" ht="16.5" customHeight="1">
      <c r="A129" s="36"/>
      <c r="B129" s="179"/>
      <c r="C129" s="180" t="s">
        <v>84</v>
      </c>
      <c r="D129" s="180" t="s">
        <v>132</v>
      </c>
      <c r="E129" s="181" t="s">
        <v>133</v>
      </c>
      <c r="F129" s="182" t="s">
        <v>134</v>
      </c>
      <c r="G129" s="183" t="s">
        <v>135</v>
      </c>
      <c r="H129" s="184">
        <v>1</v>
      </c>
      <c r="I129" s="185"/>
      <c r="J129" s="186">
        <f>ROUND(I129*H129,2)</f>
        <v>0</v>
      </c>
      <c r="K129" s="187"/>
      <c r="L129" s="37"/>
      <c r="M129" s="188" t="s">
        <v>1</v>
      </c>
      <c r="N129" s="189" t="s">
        <v>42</v>
      </c>
      <c r="O129" s="75"/>
      <c r="P129" s="190">
        <f>O129*H129</f>
        <v>0</v>
      </c>
      <c r="Q129" s="190">
        <v>0</v>
      </c>
      <c r="R129" s="190">
        <f>Q129*H129</f>
        <v>0</v>
      </c>
      <c r="S129" s="190">
        <v>0</v>
      </c>
      <c r="T129" s="191">
        <f>S129*H129</f>
        <v>0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192" t="s">
        <v>136</v>
      </c>
      <c r="AT129" s="192" t="s">
        <v>132</v>
      </c>
      <c r="AU129" s="192" t="s">
        <v>86</v>
      </c>
      <c r="AY129" s="17" t="s">
        <v>129</v>
      </c>
      <c r="BE129" s="193">
        <f>IF(N129="základní",J129,0)</f>
        <v>0</v>
      </c>
      <c r="BF129" s="193">
        <f>IF(N129="snížená",J129,0)</f>
        <v>0</v>
      </c>
      <c r="BG129" s="193">
        <f>IF(N129="zákl. přenesená",J129,0)</f>
        <v>0</v>
      </c>
      <c r="BH129" s="193">
        <f>IF(N129="sníž. přenesená",J129,0)</f>
        <v>0</v>
      </c>
      <c r="BI129" s="193">
        <f>IF(N129="nulová",J129,0)</f>
        <v>0</v>
      </c>
      <c r="BJ129" s="17" t="s">
        <v>84</v>
      </c>
      <c r="BK129" s="193">
        <f>ROUND(I129*H129,2)</f>
        <v>0</v>
      </c>
      <c r="BL129" s="17" t="s">
        <v>136</v>
      </c>
      <c r="BM129" s="192" t="s">
        <v>137</v>
      </c>
    </row>
    <row r="130" s="2" customFormat="1" ht="24.15" customHeight="1">
      <c r="A130" s="36"/>
      <c r="B130" s="179"/>
      <c r="C130" s="180" t="s">
        <v>86</v>
      </c>
      <c r="D130" s="180" t="s">
        <v>132</v>
      </c>
      <c r="E130" s="181" t="s">
        <v>138</v>
      </c>
      <c r="F130" s="182" t="s">
        <v>139</v>
      </c>
      <c r="G130" s="183" t="s">
        <v>135</v>
      </c>
      <c r="H130" s="184">
        <v>1</v>
      </c>
      <c r="I130" s="185"/>
      <c r="J130" s="186">
        <f>ROUND(I130*H130,2)</f>
        <v>0</v>
      </c>
      <c r="K130" s="187"/>
      <c r="L130" s="37"/>
      <c r="M130" s="188" t="s">
        <v>1</v>
      </c>
      <c r="N130" s="189" t="s">
        <v>42</v>
      </c>
      <c r="O130" s="75"/>
      <c r="P130" s="190">
        <f>O130*H130</f>
        <v>0</v>
      </c>
      <c r="Q130" s="190">
        <v>0</v>
      </c>
      <c r="R130" s="190">
        <f>Q130*H130</f>
        <v>0</v>
      </c>
      <c r="S130" s="190">
        <v>0</v>
      </c>
      <c r="T130" s="191">
        <f>S130*H130</f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192" t="s">
        <v>136</v>
      </c>
      <c r="AT130" s="192" t="s">
        <v>132</v>
      </c>
      <c r="AU130" s="192" t="s">
        <v>86</v>
      </c>
      <c r="AY130" s="17" t="s">
        <v>129</v>
      </c>
      <c r="BE130" s="193">
        <f>IF(N130="základní",J130,0)</f>
        <v>0</v>
      </c>
      <c r="BF130" s="193">
        <f>IF(N130="snížená",J130,0)</f>
        <v>0</v>
      </c>
      <c r="BG130" s="193">
        <f>IF(N130="zákl. přenesená",J130,0)</f>
        <v>0</v>
      </c>
      <c r="BH130" s="193">
        <f>IF(N130="sníž. přenesená",J130,0)</f>
        <v>0</v>
      </c>
      <c r="BI130" s="193">
        <f>IF(N130="nulová",J130,0)</f>
        <v>0</v>
      </c>
      <c r="BJ130" s="17" t="s">
        <v>84</v>
      </c>
      <c r="BK130" s="193">
        <f>ROUND(I130*H130,2)</f>
        <v>0</v>
      </c>
      <c r="BL130" s="17" t="s">
        <v>136</v>
      </c>
      <c r="BM130" s="192" t="s">
        <v>140</v>
      </c>
    </row>
    <row r="131" s="2" customFormat="1" ht="33" customHeight="1">
      <c r="A131" s="36"/>
      <c r="B131" s="179"/>
      <c r="C131" s="180" t="s">
        <v>141</v>
      </c>
      <c r="D131" s="180" t="s">
        <v>132</v>
      </c>
      <c r="E131" s="181" t="s">
        <v>142</v>
      </c>
      <c r="F131" s="182" t="s">
        <v>143</v>
      </c>
      <c r="G131" s="183" t="s">
        <v>135</v>
      </c>
      <c r="H131" s="184">
        <v>1</v>
      </c>
      <c r="I131" s="185"/>
      <c r="J131" s="186">
        <f>ROUND(I131*H131,2)</f>
        <v>0</v>
      </c>
      <c r="K131" s="187"/>
      <c r="L131" s="37"/>
      <c r="M131" s="188" t="s">
        <v>1</v>
      </c>
      <c r="N131" s="189" t="s">
        <v>42</v>
      </c>
      <c r="O131" s="75"/>
      <c r="P131" s="190">
        <f>O131*H131</f>
        <v>0</v>
      </c>
      <c r="Q131" s="190">
        <v>0</v>
      </c>
      <c r="R131" s="190">
        <f>Q131*H131</f>
        <v>0</v>
      </c>
      <c r="S131" s="190">
        <v>0</v>
      </c>
      <c r="T131" s="191">
        <f>S131*H131</f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192" t="s">
        <v>136</v>
      </c>
      <c r="AT131" s="192" t="s">
        <v>132</v>
      </c>
      <c r="AU131" s="192" t="s">
        <v>86</v>
      </c>
      <c r="AY131" s="17" t="s">
        <v>129</v>
      </c>
      <c r="BE131" s="193">
        <f>IF(N131="základní",J131,0)</f>
        <v>0</v>
      </c>
      <c r="BF131" s="193">
        <f>IF(N131="snížená",J131,0)</f>
        <v>0</v>
      </c>
      <c r="BG131" s="193">
        <f>IF(N131="zákl. přenesená",J131,0)</f>
        <v>0</v>
      </c>
      <c r="BH131" s="193">
        <f>IF(N131="sníž. přenesená",J131,0)</f>
        <v>0</v>
      </c>
      <c r="BI131" s="193">
        <f>IF(N131="nulová",J131,0)</f>
        <v>0</v>
      </c>
      <c r="BJ131" s="17" t="s">
        <v>84</v>
      </c>
      <c r="BK131" s="193">
        <f>ROUND(I131*H131,2)</f>
        <v>0</v>
      </c>
      <c r="BL131" s="17" t="s">
        <v>136</v>
      </c>
      <c r="BM131" s="192" t="s">
        <v>144</v>
      </c>
    </row>
    <row r="132" s="2" customFormat="1" ht="24.15" customHeight="1">
      <c r="A132" s="36"/>
      <c r="B132" s="179"/>
      <c r="C132" s="180" t="s">
        <v>136</v>
      </c>
      <c r="D132" s="180" t="s">
        <v>132</v>
      </c>
      <c r="E132" s="181" t="s">
        <v>145</v>
      </c>
      <c r="F132" s="182" t="s">
        <v>146</v>
      </c>
      <c r="G132" s="183" t="s">
        <v>135</v>
      </c>
      <c r="H132" s="184">
        <v>1</v>
      </c>
      <c r="I132" s="185"/>
      <c r="J132" s="186">
        <f>ROUND(I132*H132,2)</f>
        <v>0</v>
      </c>
      <c r="K132" s="187"/>
      <c r="L132" s="37"/>
      <c r="M132" s="188" t="s">
        <v>1</v>
      </c>
      <c r="N132" s="189" t="s">
        <v>42</v>
      </c>
      <c r="O132" s="75"/>
      <c r="P132" s="190">
        <f>O132*H132</f>
        <v>0</v>
      </c>
      <c r="Q132" s="190">
        <v>0</v>
      </c>
      <c r="R132" s="190">
        <f>Q132*H132</f>
        <v>0</v>
      </c>
      <c r="S132" s="190">
        <v>0</v>
      </c>
      <c r="T132" s="191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192" t="s">
        <v>136</v>
      </c>
      <c r="AT132" s="192" t="s">
        <v>132</v>
      </c>
      <c r="AU132" s="192" t="s">
        <v>86</v>
      </c>
      <c r="AY132" s="17" t="s">
        <v>129</v>
      </c>
      <c r="BE132" s="193">
        <f>IF(N132="základní",J132,0)</f>
        <v>0</v>
      </c>
      <c r="BF132" s="193">
        <f>IF(N132="snížená",J132,0)</f>
        <v>0</v>
      </c>
      <c r="BG132" s="193">
        <f>IF(N132="zákl. přenesená",J132,0)</f>
        <v>0</v>
      </c>
      <c r="BH132" s="193">
        <f>IF(N132="sníž. přenesená",J132,0)</f>
        <v>0</v>
      </c>
      <c r="BI132" s="193">
        <f>IF(N132="nulová",J132,0)</f>
        <v>0</v>
      </c>
      <c r="BJ132" s="17" t="s">
        <v>84</v>
      </c>
      <c r="BK132" s="193">
        <f>ROUND(I132*H132,2)</f>
        <v>0</v>
      </c>
      <c r="BL132" s="17" t="s">
        <v>136</v>
      </c>
      <c r="BM132" s="192" t="s">
        <v>147</v>
      </c>
    </row>
    <row r="133" s="2" customFormat="1" ht="24.15" customHeight="1">
      <c r="A133" s="36"/>
      <c r="B133" s="179"/>
      <c r="C133" s="180" t="s">
        <v>148</v>
      </c>
      <c r="D133" s="180" t="s">
        <v>132</v>
      </c>
      <c r="E133" s="181" t="s">
        <v>149</v>
      </c>
      <c r="F133" s="182" t="s">
        <v>150</v>
      </c>
      <c r="G133" s="183" t="s">
        <v>135</v>
      </c>
      <c r="H133" s="184">
        <v>1</v>
      </c>
      <c r="I133" s="185"/>
      <c r="J133" s="186">
        <f>ROUND(I133*H133,2)</f>
        <v>0</v>
      </c>
      <c r="K133" s="187"/>
      <c r="L133" s="37"/>
      <c r="M133" s="188" t="s">
        <v>1</v>
      </c>
      <c r="N133" s="189" t="s">
        <v>42</v>
      </c>
      <c r="O133" s="75"/>
      <c r="P133" s="190">
        <f>O133*H133</f>
        <v>0</v>
      </c>
      <c r="Q133" s="190">
        <v>0</v>
      </c>
      <c r="R133" s="190">
        <f>Q133*H133</f>
        <v>0</v>
      </c>
      <c r="S133" s="190">
        <v>0</v>
      </c>
      <c r="T133" s="191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192" t="s">
        <v>136</v>
      </c>
      <c r="AT133" s="192" t="s">
        <v>132</v>
      </c>
      <c r="AU133" s="192" t="s">
        <v>86</v>
      </c>
      <c r="AY133" s="17" t="s">
        <v>129</v>
      </c>
      <c r="BE133" s="193">
        <f>IF(N133="základní",J133,0)</f>
        <v>0</v>
      </c>
      <c r="BF133" s="193">
        <f>IF(N133="snížená",J133,0)</f>
        <v>0</v>
      </c>
      <c r="BG133" s="193">
        <f>IF(N133="zákl. přenesená",J133,0)</f>
        <v>0</v>
      </c>
      <c r="BH133" s="193">
        <f>IF(N133="sníž. přenesená",J133,0)</f>
        <v>0</v>
      </c>
      <c r="BI133" s="193">
        <f>IF(N133="nulová",J133,0)</f>
        <v>0</v>
      </c>
      <c r="BJ133" s="17" t="s">
        <v>84</v>
      </c>
      <c r="BK133" s="193">
        <f>ROUND(I133*H133,2)</f>
        <v>0</v>
      </c>
      <c r="BL133" s="17" t="s">
        <v>136</v>
      </c>
      <c r="BM133" s="192" t="s">
        <v>151</v>
      </c>
    </row>
    <row r="134" s="12" customFormat="1" ht="22.8" customHeight="1">
      <c r="A134" s="12"/>
      <c r="B134" s="167"/>
      <c r="C134" s="12"/>
      <c r="D134" s="168" t="s">
        <v>76</v>
      </c>
      <c r="E134" s="177" t="s">
        <v>84</v>
      </c>
      <c r="F134" s="177" t="s">
        <v>152</v>
      </c>
      <c r="G134" s="12"/>
      <c r="H134" s="12"/>
      <c r="I134" s="170"/>
      <c r="J134" s="178">
        <f>BK134</f>
        <v>0</v>
      </c>
      <c r="K134" s="12"/>
      <c r="L134" s="167"/>
      <c r="M134" s="171"/>
      <c r="N134" s="172"/>
      <c r="O134" s="172"/>
      <c r="P134" s="173">
        <f>SUM(P135:P182)</f>
        <v>0</v>
      </c>
      <c r="Q134" s="172"/>
      <c r="R134" s="173">
        <f>SUM(R135:R182)</f>
        <v>15.264889199999999</v>
      </c>
      <c r="S134" s="172"/>
      <c r="T134" s="174">
        <f>SUM(T135:T182)</f>
        <v>120.49078399999999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68" t="s">
        <v>84</v>
      </c>
      <c r="AT134" s="175" t="s">
        <v>76</v>
      </c>
      <c r="AU134" s="175" t="s">
        <v>84</v>
      </c>
      <c r="AY134" s="168" t="s">
        <v>129</v>
      </c>
      <c r="BK134" s="176">
        <f>SUM(BK135:BK182)</f>
        <v>0</v>
      </c>
    </row>
    <row r="135" s="2" customFormat="1" ht="24.15" customHeight="1">
      <c r="A135" s="36"/>
      <c r="B135" s="179"/>
      <c r="C135" s="180" t="s">
        <v>153</v>
      </c>
      <c r="D135" s="180" t="s">
        <v>132</v>
      </c>
      <c r="E135" s="181" t="s">
        <v>154</v>
      </c>
      <c r="F135" s="182" t="s">
        <v>155</v>
      </c>
      <c r="G135" s="183" t="s">
        <v>156</v>
      </c>
      <c r="H135" s="184">
        <v>32.369999999999997</v>
      </c>
      <c r="I135" s="185"/>
      <c r="J135" s="186">
        <f>ROUND(I135*H135,2)</f>
        <v>0</v>
      </c>
      <c r="K135" s="187"/>
      <c r="L135" s="37"/>
      <c r="M135" s="188" t="s">
        <v>1</v>
      </c>
      <c r="N135" s="189" t="s">
        <v>42</v>
      </c>
      <c r="O135" s="75"/>
      <c r="P135" s="190">
        <f>O135*H135</f>
        <v>0</v>
      </c>
      <c r="Q135" s="190">
        <v>0</v>
      </c>
      <c r="R135" s="190">
        <f>Q135*H135</f>
        <v>0</v>
      </c>
      <c r="S135" s="190">
        <v>0.32500000000000001</v>
      </c>
      <c r="T135" s="191">
        <f>S135*H135</f>
        <v>10.520249999999999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192" t="s">
        <v>136</v>
      </c>
      <c r="AT135" s="192" t="s">
        <v>132</v>
      </c>
      <c r="AU135" s="192" t="s">
        <v>86</v>
      </c>
      <c r="AY135" s="17" t="s">
        <v>129</v>
      </c>
      <c r="BE135" s="193">
        <f>IF(N135="základní",J135,0)</f>
        <v>0</v>
      </c>
      <c r="BF135" s="193">
        <f>IF(N135="snížená",J135,0)</f>
        <v>0</v>
      </c>
      <c r="BG135" s="193">
        <f>IF(N135="zákl. přenesená",J135,0)</f>
        <v>0</v>
      </c>
      <c r="BH135" s="193">
        <f>IF(N135="sníž. přenesená",J135,0)</f>
        <v>0</v>
      </c>
      <c r="BI135" s="193">
        <f>IF(N135="nulová",J135,0)</f>
        <v>0</v>
      </c>
      <c r="BJ135" s="17" t="s">
        <v>84</v>
      </c>
      <c r="BK135" s="193">
        <f>ROUND(I135*H135,2)</f>
        <v>0</v>
      </c>
      <c r="BL135" s="17" t="s">
        <v>136</v>
      </c>
      <c r="BM135" s="192" t="s">
        <v>157</v>
      </c>
    </row>
    <row r="136" s="13" customFormat="1">
      <c r="A136" s="13"/>
      <c r="B136" s="194"/>
      <c r="C136" s="13"/>
      <c r="D136" s="195" t="s">
        <v>158</v>
      </c>
      <c r="E136" s="196" t="s">
        <v>1</v>
      </c>
      <c r="F136" s="197" t="s">
        <v>159</v>
      </c>
      <c r="G136" s="13"/>
      <c r="H136" s="198">
        <v>32.369999999999997</v>
      </c>
      <c r="I136" s="199"/>
      <c r="J136" s="13"/>
      <c r="K136" s="13"/>
      <c r="L136" s="194"/>
      <c r="M136" s="200"/>
      <c r="N136" s="201"/>
      <c r="O136" s="201"/>
      <c r="P136" s="201"/>
      <c r="Q136" s="201"/>
      <c r="R136" s="201"/>
      <c r="S136" s="201"/>
      <c r="T136" s="202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196" t="s">
        <v>158</v>
      </c>
      <c r="AU136" s="196" t="s">
        <v>86</v>
      </c>
      <c r="AV136" s="13" t="s">
        <v>86</v>
      </c>
      <c r="AW136" s="13" t="s">
        <v>33</v>
      </c>
      <c r="AX136" s="13" t="s">
        <v>84</v>
      </c>
      <c r="AY136" s="196" t="s">
        <v>129</v>
      </c>
    </row>
    <row r="137" s="2" customFormat="1" ht="24.15" customHeight="1">
      <c r="A137" s="36"/>
      <c r="B137" s="179"/>
      <c r="C137" s="180" t="s">
        <v>160</v>
      </c>
      <c r="D137" s="180" t="s">
        <v>132</v>
      </c>
      <c r="E137" s="181" t="s">
        <v>161</v>
      </c>
      <c r="F137" s="182" t="s">
        <v>162</v>
      </c>
      <c r="G137" s="183" t="s">
        <v>156</v>
      </c>
      <c r="H137" s="184">
        <v>32.369999999999997</v>
      </c>
      <c r="I137" s="185"/>
      <c r="J137" s="186">
        <f>ROUND(I137*H137,2)</f>
        <v>0</v>
      </c>
      <c r="K137" s="187"/>
      <c r="L137" s="37"/>
      <c r="M137" s="188" t="s">
        <v>1</v>
      </c>
      <c r="N137" s="189" t="s">
        <v>42</v>
      </c>
      <c r="O137" s="75"/>
      <c r="P137" s="190">
        <f>O137*H137</f>
        <v>0</v>
      </c>
      <c r="Q137" s="190">
        <v>0</v>
      </c>
      <c r="R137" s="190">
        <f>Q137*H137</f>
        <v>0</v>
      </c>
      <c r="S137" s="190">
        <v>0.098000000000000004</v>
      </c>
      <c r="T137" s="191">
        <f>S137*H137</f>
        <v>3.1722600000000001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192" t="s">
        <v>136</v>
      </c>
      <c r="AT137" s="192" t="s">
        <v>132</v>
      </c>
      <c r="AU137" s="192" t="s">
        <v>86</v>
      </c>
      <c r="AY137" s="17" t="s">
        <v>129</v>
      </c>
      <c r="BE137" s="193">
        <f>IF(N137="základní",J137,0)</f>
        <v>0</v>
      </c>
      <c r="BF137" s="193">
        <f>IF(N137="snížená",J137,0)</f>
        <v>0</v>
      </c>
      <c r="BG137" s="193">
        <f>IF(N137="zákl. přenesená",J137,0)</f>
        <v>0</v>
      </c>
      <c r="BH137" s="193">
        <f>IF(N137="sníž. přenesená",J137,0)</f>
        <v>0</v>
      </c>
      <c r="BI137" s="193">
        <f>IF(N137="nulová",J137,0)</f>
        <v>0</v>
      </c>
      <c r="BJ137" s="17" t="s">
        <v>84</v>
      </c>
      <c r="BK137" s="193">
        <f>ROUND(I137*H137,2)</f>
        <v>0</v>
      </c>
      <c r="BL137" s="17" t="s">
        <v>136</v>
      </c>
      <c r="BM137" s="192" t="s">
        <v>163</v>
      </c>
    </row>
    <row r="138" s="13" customFormat="1">
      <c r="A138" s="13"/>
      <c r="B138" s="194"/>
      <c r="C138" s="13"/>
      <c r="D138" s="195" t="s">
        <v>158</v>
      </c>
      <c r="E138" s="196" t="s">
        <v>1</v>
      </c>
      <c r="F138" s="197" t="s">
        <v>164</v>
      </c>
      <c r="G138" s="13"/>
      <c r="H138" s="198">
        <v>32.369999999999997</v>
      </c>
      <c r="I138" s="199"/>
      <c r="J138" s="13"/>
      <c r="K138" s="13"/>
      <c r="L138" s="194"/>
      <c r="M138" s="200"/>
      <c r="N138" s="201"/>
      <c r="O138" s="201"/>
      <c r="P138" s="201"/>
      <c r="Q138" s="201"/>
      <c r="R138" s="201"/>
      <c r="S138" s="201"/>
      <c r="T138" s="202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196" t="s">
        <v>158</v>
      </c>
      <c r="AU138" s="196" t="s">
        <v>86</v>
      </c>
      <c r="AV138" s="13" t="s">
        <v>86</v>
      </c>
      <c r="AW138" s="13" t="s">
        <v>33</v>
      </c>
      <c r="AX138" s="13" t="s">
        <v>84</v>
      </c>
      <c r="AY138" s="196" t="s">
        <v>129</v>
      </c>
    </row>
    <row r="139" s="2" customFormat="1" ht="24.15" customHeight="1">
      <c r="A139" s="36"/>
      <c r="B139" s="179"/>
      <c r="C139" s="180" t="s">
        <v>165</v>
      </c>
      <c r="D139" s="180" t="s">
        <v>132</v>
      </c>
      <c r="E139" s="181" t="s">
        <v>166</v>
      </c>
      <c r="F139" s="182" t="s">
        <v>167</v>
      </c>
      <c r="G139" s="183" t="s">
        <v>156</v>
      </c>
      <c r="H139" s="184">
        <v>132.44399999999999</v>
      </c>
      <c r="I139" s="185"/>
      <c r="J139" s="186">
        <f>ROUND(I139*H139,2)</f>
        <v>0</v>
      </c>
      <c r="K139" s="187"/>
      <c r="L139" s="37"/>
      <c r="M139" s="188" t="s">
        <v>1</v>
      </c>
      <c r="N139" s="189" t="s">
        <v>42</v>
      </c>
      <c r="O139" s="75"/>
      <c r="P139" s="190">
        <f>O139*H139</f>
        <v>0</v>
      </c>
      <c r="Q139" s="190">
        <v>0</v>
      </c>
      <c r="R139" s="190">
        <f>Q139*H139</f>
        <v>0</v>
      </c>
      <c r="S139" s="190">
        <v>0.22</v>
      </c>
      <c r="T139" s="191">
        <f>S139*H139</f>
        <v>29.137679999999996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192" t="s">
        <v>136</v>
      </c>
      <c r="AT139" s="192" t="s">
        <v>132</v>
      </c>
      <c r="AU139" s="192" t="s">
        <v>86</v>
      </c>
      <c r="AY139" s="17" t="s">
        <v>129</v>
      </c>
      <c r="BE139" s="193">
        <f>IF(N139="základní",J139,0)</f>
        <v>0</v>
      </c>
      <c r="BF139" s="193">
        <f>IF(N139="snížená",J139,0)</f>
        <v>0</v>
      </c>
      <c r="BG139" s="193">
        <f>IF(N139="zákl. přenesená",J139,0)</f>
        <v>0</v>
      </c>
      <c r="BH139" s="193">
        <f>IF(N139="sníž. přenesená",J139,0)</f>
        <v>0</v>
      </c>
      <c r="BI139" s="193">
        <f>IF(N139="nulová",J139,0)</f>
        <v>0</v>
      </c>
      <c r="BJ139" s="17" t="s">
        <v>84</v>
      </c>
      <c r="BK139" s="193">
        <f>ROUND(I139*H139,2)</f>
        <v>0</v>
      </c>
      <c r="BL139" s="17" t="s">
        <v>136</v>
      </c>
      <c r="BM139" s="192" t="s">
        <v>168</v>
      </c>
    </row>
    <row r="140" s="13" customFormat="1">
      <c r="A140" s="13"/>
      <c r="B140" s="194"/>
      <c r="C140" s="13"/>
      <c r="D140" s="195" t="s">
        <v>158</v>
      </c>
      <c r="E140" s="196" t="s">
        <v>1</v>
      </c>
      <c r="F140" s="197" t="s">
        <v>169</v>
      </c>
      <c r="G140" s="13"/>
      <c r="H140" s="198">
        <v>123.99</v>
      </c>
      <c r="I140" s="199"/>
      <c r="J140" s="13"/>
      <c r="K140" s="13"/>
      <c r="L140" s="194"/>
      <c r="M140" s="200"/>
      <c r="N140" s="201"/>
      <c r="O140" s="201"/>
      <c r="P140" s="201"/>
      <c r="Q140" s="201"/>
      <c r="R140" s="201"/>
      <c r="S140" s="201"/>
      <c r="T140" s="202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196" t="s">
        <v>158</v>
      </c>
      <c r="AU140" s="196" t="s">
        <v>86</v>
      </c>
      <c r="AV140" s="13" t="s">
        <v>86</v>
      </c>
      <c r="AW140" s="13" t="s">
        <v>33</v>
      </c>
      <c r="AX140" s="13" t="s">
        <v>77</v>
      </c>
      <c r="AY140" s="196" t="s">
        <v>129</v>
      </c>
    </row>
    <row r="141" s="13" customFormat="1">
      <c r="A141" s="13"/>
      <c r="B141" s="194"/>
      <c r="C141" s="13"/>
      <c r="D141" s="195" t="s">
        <v>158</v>
      </c>
      <c r="E141" s="196" t="s">
        <v>1</v>
      </c>
      <c r="F141" s="197" t="s">
        <v>170</v>
      </c>
      <c r="G141" s="13"/>
      <c r="H141" s="198">
        <v>8.4540000000000006</v>
      </c>
      <c r="I141" s="199"/>
      <c r="J141" s="13"/>
      <c r="K141" s="13"/>
      <c r="L141" s="194"/>
      <c r="M141" s="200"/>
      <c r="N141" s="201"/>
      <c r="O141" s="201"/>
      <c r="P141" s="201"/>
      <c r="Q141" s="201"/>
      <c r="R141" s="201"/>
      <c r="S141" s="201"/>
      <c r="T141" s="202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196" t="s">
        <v>158</v>
      </c>
      <c r="AU141" s="196" t="s">
        <v>86</v>
      </c>
      <c r="AV141" s="13" t="s">
        <v>86</v>
      </c>
      <c r="AW141" s="13" t="s">
        <v>33</v>
      </c>
      <c r="AX141" s="13" t="s">
        <v>77</v>
      </c>
      <c r="AY141" s="196" t="s">
        <v>129</v>
      </c>
    </row>
    <row r="142" s="14" customFormat="1">
      <c r="A142" s="14"/>
      <c r="B142" s="203"/>
      <c r="C142" s="14"/>
      <c r="D142" s="195" t="s">
        <v>158</v>
      </c>
      <c r="E142" s="204" t="s">
        <v>1</v>
      </c>
      <c r="F142" s="205" t="s">
        <v>171</v>
      </c>
      <c r="G142" s="14"/>
      <c r="H142" s="206">
        <v>132.44399999999999</v>
      </c>
      <c r="I142" s="207"/>
      <c r="J142" s="14"/>
      <c r="K142" s="14"/>
      <c r="L142" s="203"/>
      <c r="M142" s="208"/>
      <c r="N142" s="209"/>
      <c r="O142" s="209"/>
      <c r="P142" s="209"/>
      <c r="Q142" s="209"/>
      <c r="R142" s="209"/>
      <c r="S142" s="209"/>
      <c r="T142" s="210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04" t="s">
        <v>158</v>
      </c>
      <c r="AU142" s="204" t="s">
        <v>86</v>
      </c>
      <c r="AV142" s="14" t="s">
        <v>136</v>
      </c>
      <c r="AW142" s="14" t="s">
        <v>33</v>
      </c>
      <c r="AX142" s="14" t="s">
        <v>84</v>
      </c>
      <c r="AY142" s="204" t="s">
        <v>129</v>
      </c>
    </row>
    <row r="143" s="2" customFormat="1" ht="24.15" customHeight="1">
      <c r="A143" s="36"/>
      <c r="B143" s="179"/>
      <c r="C143" s="180" t="s">
        <v>172</v>
      </c>
      <c r="D143" s="180" t="s">
        <v>132</v>
      </c>
      <c r="E143" s="181" t="s">
        <v>173</v>
      </c>
      <c r="F143" s="182" t="s">
        <v>174</v>
      </c>
      <c r="G143" s="183" t="s">
        <v>156</v>
      </c>
      <c r="H143" s="184">
        <v>132.44399999999999</v>
      </c>
      <c r="I143" s="185"/>
      <c r="J143" s="186">
        <f>ROUND(I143*H143,2)</f>
        <v>0</v>
      </c>
      <c r="K143" s="187"/>
      <c r="L143" s="37"/>
      <c r="M143" s="188" t="s">
        <v>1</v>
      </c>
      <c r="N143" s="189" t="s">
        <v>42</v>
      </c>
      <c r="O143" s="75"/>
      <c r="P143" s="190">
        <f>O143*H143</f>
        <v>0</v>
      </c>
      <c r="Q143" s="190">
        <v>0</v>
      </c>
      <c r="R143" s="190">
        <f>Q143*H143</f>
        <v>0</v>
      </c>
      <c r="S143" s="190">
        <v>0.316</v>
      </c>
      <c r="T143" s="191">
        <f>S143*H143</f>
        <v>41.852303999999997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192" t="s">
        <v>136</v>
      </c>
      <c r="AT143" s="192" t="s">
        <v>132</v>
      </c>
      <c r="AU143" s="192" t="s">
        <v>86</v>
      </c>
      <c r="AY143" s="17" t="s">
        <v>129</v>
      </c>
      <c r="BE143" s="193">
        <f>IF(N143="základní",J143,0)</f>
        <v>0</v>
      </c>
      <c r="BF143" s="193">
        <f>IF(N143="snížená",J143,0)</f>
        <v>0</v>
      </c>
      <c r="BG143" s="193">
        <f>IF(N143="zákl. přenesená",J143,0)</f>
        <v>0</v>
      </c>
      <c r="BH143" s="193">
        <f>IF(N143="sníž. přenesená",J143,0)</f>
        <v>0</v>
      </c>
      <c r="BI143" s="193">
        <f>IF(N143="nulová",J143,0)</f>
        <v>0</v>
      </c>
      <c r="BJ143" s="17" t="s">
        <v>84</v>
      </c>
      <c r="BK143" s="193">
        <f>ROUND(I143*H143,2)</f>
        <v>0</v>
      </c>
      <c r="BL143" s="17" t="s">
        <v>136</v>
      </c>
      <c r="BM143" s="192" t="s">
        <v>175</v>
      </c>
    </row>
    <row r="144" s="13" customFormat="1">
      <c r="A144" s="13"/>
      <c r="B144" s="194"/>
      <c r="C144" s="13"/>
      <c r="D144" s="195" t="s">
        <v>158</v>
      </c>
      <c r="E144" s="196" t="s">
        <v>1</v>
      </c>
      <c r="F144" s="197" t="s">
        <v>176</v>
      </c>
      <c r="G144" s="13"/>
      <c r="H144" s="198">
        <v>132.44399999999999</v>
      </c>
      <c r="I144" s="199"/>
      <c r="J144" s="13"/>
      <c r="K144" s="13"/>
      <c r="L144" s="194"/>
      <c r="M144" s="200"/>
      <c r="N144" s="201"/>
      <c r="O144" s="201"/>
      <c r="P144" s="201"/>
      <c r="Q144" s="201"/>
      <c r="R144" s="201"/>
      <c r="S144" s="201"/>
      <c r="T144" s="20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196" t="s">
        <v>158</v>
      </c>
      <c r="AU144" s="196" t="s">
        <v>86</v>
      </c>
      <c r="AV144" s="13" t="s">
        <v>86</v>
      </c>
      <c r="AW144" s="13" t="s">
        <v>33</v>
      </c>
      <c r="AX144" s="13" t="s">
        <v>84</v>
      </c>
      <c r="AY144" s="196" t="s">
        <v>129</v>
      </c>
    </row>
    <row r="145" s="2" customFormat="1" ht="24.15" customHeight="1">
      <c r="A145" s="36"/>
      <c r="B145" s="179"/>
      <c r="C145" s="180" t="s">
        <v>177</v>
      </c>
      <c r="D145" s="180" t="s">
        <v>132</v>
      </c>
      <c r="E145" s="181" t="s">
        <v>178</v>
      </c>
      <c r="F145" s="182" t="s">
        <v>179</v>
      </c>
      <c r="G145" s="183" t="s">
        <v>156</v>
      </c>
      <c r="H145" s="184">
        <v>88.920000000000002</v>
      </c>
      <c r="I145" s="185"/>
      <c r="J145" s="186">
        <f>ROUND(I145*H145,2)</f>
        <v>0</v>
      </c>
      <c r="K145" s="187"/>
      <c r="L145" s="37"/>
      <c r="M145" s="188" t="s">
        <v>1</v>
      </c>
      <c r="N145" s="189" t="s">
        <v>42</v>
      </c>
      <c r="O145" s="75"/>
      <c r="P145" s="190">
        <f>O145*H145</f>
        <v>0</v>
      </c>
      <c r="Q145" s="190">
        <v>1.0000000000000001E-05</v>
      </c>
      <c r="R145" s="190">
        <f>Q145*H145</f>
        <v>0.00088920000000000004</v>
      </c>
      <c r="S145" s="190">
        <v>0.091999999999999998</v>
      </c>
      <c r="T145" s="191">
        <f>S145*H145</f>
        <v>8.1806400000000004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192" t="s">
        <v>136</v>
      </c>
      <c r="AT145" s="192" t="s">
        <v>132</v>
      </c>
      <c r="AU145" s="192" t="s">
        <v>86</v>
      </c>
      <c r="AY145" s="17" t="s">
        <v>129</v>
      </c>
      <c r="BE145" s="193">
        <f>IF(N145="základní",J145,0)</f>
        <v>0</v>
      </c>
      <c r="BF145" s="193">
        <f>IF(N145="snížená",J145,0)</f>
        <v>0</v>
      </c>
      <c r="BG145" s="193">
        <f>IF(N145="zákl. přenesená",J145,0)</f>
        <v>0</v>
      </c>
      <c r="BH145" s="193">
        <f>IF(N145="sníž. přenesená",J145,0)</f>
        <v>0</v>
      </c>
      <c r="BI145" s="193">
        <f>IF(N145="nulová",J145,0)</f>
        <v>0</v>
      </c>
      <c r="BJ145" s="17" t="s">
        <v>84</v>
      </c>
      <c r="BK145" s="193">
        <f>ROUND(I145*H145,2)</f>
        <v>0</v>
      </c>
      <c r="BL145" s="17" t="s">
        <v>136</v>
      </c>
      <c r="BM145" s="192" t="s">
        <v>180</v>
      </c>
    </row>
    <row r="146" s="13" customFormat="1">
      <c r="A146" s="13"/>
      <c r="B146" s="194"/>
      <c r="C146" s="13"/>
      <c r="D146" s="195" t="s">
        <v>158</v>
      </c>
      <c r="E146" s="196" t="s">
        <v>1</v>
      </c>
      <c r="F146" s="197" t="s">
        <v>181</v>
      </c>
      <c r="G146" s="13"/>
      <c r="H146" s="198">
        <v>88.920000000000002</v>
      </c>
      <c r="I146" s="199"/>
      <c r="J146" s="13"/>
      <c r="K146" s="13"/>
      <c r="L146" s="194"/>
      <c r="M146" s="200"/>
      <c r="N146" s="201"/>
      <c r="O146" s="201"/>
      <c r="P146" s="201"/>
      <c r="Q146" s="201"/>
      <c r="R146" s="201"/>
      <c r="S146" s="201"/>
      <c r="T146" s="202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196" t="s">
        <v>158</v>
      </c>
      <c r="AU146" s="196" t="s">
        <v>86</v>
      </c>
      <c r="AV146" s="13" t="s">
        <v>86</v>
      </c>
      <c r="AW146" s="13" t="s">
        <v>33</v>
      </c>
      <c r="AX146" s="13" t="s">
        <v>84</v>
      </c>
      <c r="AY146" s="196" t="s">
        <v>129</v>
      </c>
    </row>
    <row r="147" s="2" customFormat="1" ht="16.5" customHeight="1">
      <c r="A147" s="36"/>
      <c r="B147" s="179"/>
      <c r="C147" s="180" t="s">
        <v>130</v>
      </c>
      <c r="D147" s="180" t="s">
        <v>132</v>
      </c>
      <c r="E147" s="181" t="s">
        <v>182</v>
      </c>
      <c r="F147" s="182" t="s">
        <v>183</v>
      </c>
      <c r="G147" s="183" t="s">
        <v>184</v>
      </c>
      <c r="H147" s="184">
        <v>11.960000000000001</v>
      </c>
      <c r="I147" s="185"/>
      <c r="J147" s="186">
        <f>ROUND(I147*H147,2)</f>
        <v>0</v>
      </c>
      <c r="K147" s="187"/>
      <c r="L147" s="37"/>
      <c r="M147" s="188" t="s">
        <v>1</v>
      </c>
      <c r="N147" s="189" t="s">
        <v>42</v>
      </c>
      <c r="O147" s="75"/>
      <c r="P147" s="190">
        <f>O147*H147</f>
        <v>0</v>
      </c>
      <c r="Q147" s="190">
        <v>0</v>
      </c>
      <c r="R147" s="190">
        <f>Q147*H147</f>
        <v>0</v>
      </c>
      <c r="S147" s="190">
        <v>0.28999999999999998</v>
      </c>
      <c r="T147" s="191">
        <f>S147*H147</f>
        <v>3.4683999999999999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192" t="s">
        <v>136</v>
      </c>
      <c r="AT147" s="192" t="s">
        <v>132</v>
      </c>
      <c r="AU147" s="192" t="s">
        <v>86</v>
      </c>
      <c r="AY147" s="17" t="s">
        <v>129</v>
      </c>
      <c r="BE147" s="193">
        <f>IF(N147="základní",J147,0)</f>
        <v>0</v>
      </c>
      <c r="BF147" s="193">
        <f>IF(N147="snížená",J147,0)</f>
        <v>0</v>
      </c>
      <c r="BG147" s="193">
        <f>IF(N147="zákl. přenesená",J147,0)</f>
        <v>0</v>
      </c>
      <c r="BH147" s="193">
        <f>IF(N147="sníž. přenesená",J147,0)</f>
        <v>0</v>
      </c>
      <c r="BI147" s="193">
        <f>IF(N147="nulová",J147,0)</f>
        <v>0</v>
      </c>
      <c r="BJ147" s="17" t="s">
        <v>84</v>
      </c>
      <c r="BK147" s="193">
        <f>ROUND(I147*H147,2)</f>
        <v>0</v>
      </c>
      <c r="BL147" s="17" t="s">
        <v>136</v>
      </c>
      <c r="BM147" s="192" t="s">
        <v>185</v>
      </c>
    </row>
    <row r="148" s="13" customFormat="1">
      <c r="A148" s="13"/>
      <c r="B148" s="194"/>
      <c r="C148" s="13"/>
      <c r="D148" s="195" t="s">
        <v>158</v>
      </c>
      <c r="E148" s="196" t="s">
        <v>1</v>
      </c>
      <c r="F148" s="197" t="s">
        <v>186</v>
      </c>
      <c r="G148" s="13"/>
      <c r="H148" s="198">
        <v>11.960000000000001</v>
      </c>
      <c r="I148" s="199"/>
      <c r="J148" s="13"/>
      <c r="K148" s="13"/>
      <c r="L148" s="194"/>
      <c r="M148" s="200"/>
      <c r="N148" s="201"/>
      <c r="O148" s="201"/>
      <c r="P148" s="201"/>
      <c r="Q148" s="201"/>
      <c r="R148" s="201"/>
      <c r="S148" s="201"/>
      <c r="T148" s="202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196" t="s">
        <v>158</v>
      </c>
      <c r="AU148" s="196" t="s">
        <v>86</v>
      </c>
      <c r="AV148" s="13" t="s">
        <v>86</v>
      </c>
      <c r="AW148" s="13" t="s">
        <v>33</v>
      </c>
      <c r="AX148" s="13" t="s">
        <v>84</v>
      </c>
      <c r="AY148" s="196" t="s">
        <v>129</v>
      </c>
    </row>
    <row r="149" s="2" customFormat="1" ht="16.5" customHeight="1">
      <c r="A149" s="36"/>
      <c r="B149" s="179"/>
      <c r="C149" s="180" t="s">
        <v>8</v>
      </c>
      <c r="D149" s="180" t="s">
        <v>132</v>
      </c>
      <c r="E149" s="181" t="s">
        <v>187</v>
      </c>
      <c r="F149" s="182" t="s">
        <v>188</v>
      </c>
      <c r="G149" s="183" t="s">
        <v>184</v>
      </c>
      <c r="H149" s="184">
        <v>117.84999999999999</v>
      </c>
      <c r="I149" s="185"/>
      <c r="J149" s="186">
        <f>ROUND(I149*H149,2)</f>
        <v>0</v>
      </c>
      <c r="K149" s="187"/>
      <c r="L149" s="37"/>
      <c r="M149" s="188" t="s">
        <v>1</v>
      </c>
      <c r="N149" s="189" t="s">
        <v>42</v>
      </c>
      <c r="O149" s="75"/>
      <c r="P149" s="190">
        <f>O149*H149</f>
        <v>0</v>
      </c>
      <c r="Q149" s="190">
        <v>0</v>
      </c>
      <c r="R149" s="190">
        <f>Q149*H149</f>
        <v>0</v>
      </c>
      <c r="S149" s="190">
        <v>0.20499999999999999</v>
      </c>
      <c r="T149" s="191">
        <f>S149*H149</f>
        <v>24.159249999999997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192" t="s">
        <v>136</v>
      </c>
      <c r="AT149" s="192" t="s">
        <v>132</v>
      </c>
      <c r="AU149" s="192" t="s">
        <v>86</v>
      </c>
      <c r="AY149" s="17" t="s">
        <v>129</v>
      </c>
      <c r="BE149" s="193">
        <f>IF(N149="základní",J149,0)</f>
        <v>0</v>
      </c>
      <c r="BF149" s="193">
        <f>IF(N149="snížená",J149,0)</f>
        <v>0</v>
      </c>
      <c r="BG149" s="193">
        <f>IF(N149="zákl. přenesená",J149,0)</f>
        <v>0</v>
      </c>
      <c r="BH149" s="193">
        <f>IF(N149="sníž. přenesená",J149,0)</f>
        <v>0</v>
      </c>
      <c r="BI149" s="193">
        <f>IF(N149="nulová",J149,0)</f>
        <v>0</v>
      </c>
      <c r="BJ149" s="17" t="s">
        <v>84</v>
      </c>
      <c r="BK149" s="193">
        <f>ROUND(I149*H149,2)</f>
        <v>0</v>
      </c>
      <c r="BL149" s="17" t="s">
        <v>136</v>
      </c>
      <c r="BM149" s="192" t="s">
        <v>189</v>
      </c>
    </row>
    <row r="150" s="13" customFormat="1">
      <c r="A150" s="13"/>
      <c r="B150" s="194"/>
      <c r="C150" s="13"/>
      <c r="D150" s="195" t="s">
        <v>158</v>
      </c>
      <c r="E150" s="196" t="s">
        <v>1</v>
      </c>
      <c r="F150" s="197" t="s">
        <v>190</v>
      </c>
      <c r="G150" s="13"/>
      <c r="H150" s="198">
        <v>97.109999999999999</v>
      </c>
      <c r="I150" s="199"/>
      <c r="J150" s="13"/>
      <c r="K150" s="13"/>
      <c r="L150" s="194"/>
      <c r="M150" s="200"/>
      <c r="N150" s="201"/>
      <c r="O150" s="201"/>
      <c r="P150" s="201"/>
      <c r="Q150" s="201"/>
      <c r="R150" s="201"/>
      <c r="S150" s="201"/>
      <c r="T150" s="202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196" t="s">
        <v>158</v>
      </c>
      <c r="AU150" s="196" t="s">
        <v>86</v>
      </c>
      <c r="AV150" s="13" t="s">
        <v>86</v>
      </c>
      <c r="AW150" s="13" t="s">
        <v>33</v>
      </c>
      <c r="AX150" s="13" t="s">
        <v>77</v>
      </c>
      <c r="AY150" s="196" t="s">
        <v>129</v>
      </c>
    </row>
    <row r="151" s="13" customFormat="1">
      <c r="A151" s="13"/>
      <c r="B151" s="194"/>
      <c r="C151" s="13"/>
      <c r="D151" s="195" t="s">
        <v>158</v>
      </c>
      <c r="E151" s="196" t="s">
        <v>1</v>
      </c>
      <c r="F151" s="197" t="s">
        <v>191</v>
      </c>
      <c r="G151" s="13"/>
      <c r="H151" s="198">
        <v>20.739999999999998</v>
      </c>
      <c r="I151" s="199"/>
      <c r="J151" s="13"/>
      <c r="K151" s="13"/>
      <c r="L151" s="194"/>
      <c r="M151" s="200"/>
      <c r="N151" s="201"/>
      <c r="O151" s="201"/>
      <c r="P151" s="201"/>
      <c r="Q151" s="201"/>
      <c r="R151" s="201"/>
      <c r="S151" s="201"/>
      <c r="T151" s="202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196" t="s">
        <v>158</v>
      </c>
      <c r="AU151" s="196" t="s">
        <v>86</v>
      </c>
      <c r="AV151" s="13" t="s">
        <v>86</v>
      </c>
      <c r="AW151" s="13" t="s">
        <v>33</v>
      </c>
      <c r="AX151" s="13" t="s">
        <v>77</v>
      </c>
      <c r="AY151" s="196" t="s">
        <v>129</v>
      </c>
    </row>
    <row r="152" s="14" customFormat="1">
      <c r="A152" s="14"/>
      <c r="B152" s="203"/>
      <c r="C152" s="14"/>
      <c r="D152" s="195" t="s">
        <v>158</v>
      </c>
      <c r="E152" s="204" t="s">
        <v>1</v>
      </c>
      <c r="F152" s="205" t="s">
        <v>171</v>
      </c>
      <c r="G152" s="14"/>
      <c r="H152" s="206">
        <v>117.84999999999999</v>
      </c>
      <c r="I152" s="207"/>
      <c r="J152" s="14"/>
      <c r="K152" s="14"/>
      <c r="L152" s="203"/>
      <c r="M152" s="208"/>
      <c r="N152" s="209"/>
      <c r="O152" s="209"/>
      <c r="P152" s="209"/>
      <c r="Q152" s="209"/>
      <c r="R152" s="209"/>
      <c r="S152" s="209"/>
      <c r="T152" s="210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04" t="s">
        <v>158</v>
      </c>
      <c r="AU152" s="204" t="s">
        <v>86</v>
      </c>
      <c r="AV152" s="14" t="s">
        <v>136</v>
      </c>
      <c r="AW152" s="14" t="s">
        <v>33</v>
      </c>
      <c r="AX152" s="14" t="s">
        <v>84</v>
      </c>
      <c r="AY152" s="204" t="s">
        <v>129</v>
      </c>
    </row>
    <row r="153" s="2" customFormat="1" ht="16.5" customHeight="1">
      <c r="A153" s="36"/>
      <c r="B153" s="179"/>
      <c r="C153" s="180" t="s">
        <v>192</v>
      </c>
      <c r="D153" s="180" t="s">
        <v>132</v>
      </c>
      <c r="E153" s="181" t="s">
        <v>193</v>
      </c>
      <c r="F153" s="182" t="s">
        <v>194</v>
      </c>
      <c r="G153" s="183" t="s">
        <v>156</v>
      </c>
      <c r="H153" s="184">
        <v>245.49000000000001</v>
      </c>
      <c r="I153" s="185"/>
      <c r="J153" s="186">
        <f>ROUND(I153*H153,2)</f>
        <v>0</v>
      </c>
      <c r="K153" s="187"/>
      <c r="L153" s="37"/>
      <c r="M153" s="188" t="s">
        <v>1</v>
      </c>
      <c r="N153" s="189" t="s">
        <v>42</v>
      </c>
      <c r="O153" s="75"/>
      <c r="P153" s="190">
        <f>O153*H153</f>
        <v>0</v>
      </c>
      <c r="Q153" s="190">
        <v>0</v>
      </c>
      <c r="R153" s="190">
        <f>Q153*H153</f>
        <v>0</v>
      </c>
      <c r="S153" s="190">
        <v>0</v>
      </c>
      <c r="T153" s="191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192" t="s">
        <v>136</v>
      </c>
      <c r="AT153" s="192" t="s">
        <v>132</v>
      </c>
      <c r="AU153" s="192" t="s">
        <v>86</v>
      </c>
      <c r="AY153" s="17" t="s">
        <v>129</v>
      </c>
      <c r="BE153" s="193">
        <f>IF(N153="základní",J153,0)</f>
        <v>0</v>
      </c>
      <c r="BF153" s="193">
        <f>IF(N153="snížená",J153,0)</f>
        <v>0</v>
      </c>
      <c r="BG153" s="193">
        <f>IF(N153="zákl. přenesená",J153,0)</f>
        <v>0</v>
      </c>
      <c r="BH153" s="193">
        <f>IF(N153="sníž. přenesená",J153,0)</f>
        <v>0</v>
      </c>
      <c r="BI153" s="193">
        <f>IF(N153="nulová",J153,0)</f>
        <v>0</v>
      </c>
      <c r="BJ153" s="17" t="s">
        <v>84</v>
      </c>
      <c r="BK153" s="193">
        <f>ROUND(I153*H153,2)</f>
        <v>0</v>
      </c>
      <c r="BL153" s="17" t="s">
        <v>136</v>
      </c>
      <c r="BM153" s="192" t="s">
        <v>195</v>
      </c>
    </row>
    <row r="154" s="13" customFormat="1">
      <c r="A154" s="13"/>
      <c r="B154" s="194"/>
      <c r="C154" s="13"/>
      <c r="D154" s="195" t="s">
        <v>158</v>
      </c>
      <c r="E154" s="196" t="s">
        <v>1</v>
      </c>
      <c r="F154" s="197" t="s">
        <v>196</v>
      </c>
      <c r="G154" s="13"/>
      <c r="H154" s="198">
        <v>79.609999999999999</v>
      </c>
      <c r="I154" s="199"/>
      <c r="J154" s="13"/>
      <c r="K154" s="13"/>
      <c r="L154" s="194"/>
      <c r="M154" s="200"/>
      <c r="N154" s="201"/>
      <c r="O154" s="201"/>
      <c r="P154" s="201"/>
      <c r="Q154" s="201"/>
      <c r="R154" s="201"/>
      <c r="S154" s="201"/>
      <c r="T154" s="202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196" t="s">
        <v>158</v>
      </c>
      <c r="AU154" s="196" t="s">
        <v>86</v>
      </c>
      <c r="AV154" s="13" t="s">
        <v>86</v>
      </c>
      <c r="AW154" s="13" t="s">
        <v>33</v>
      </c>
      <c r="AX154" s="13" t="s">
        <v>77</v>
      </c>
      <c r="AY154" s="196" t="s">
        <v>129</v>
      </c>
    </row>
    <row r="155" s="13" customFormat="1">
      <c r="A155" s="13"/>
      <c r="B155" s="194"/>
      <c r="C155" s="13"/>
      <c r="D155" s="195" t="s">
        <v>158</v>
      </c>
      <c r="E155" s="196" t="s">
        <v>1</v>
      </c>
      <c r="F155" s="197" t="s">
        <v>197</v>
      </c>
      <c r="G155" s="13"/>
      <c r="H155" s="198">
        <v>165.88</v>
      </c>
      <c r="I155" s="199"/>
      <c r="J155" s="13"/>
      <c r="K155" s="13"/>
      <c r="L155" s="194"/>
      <c r="M155" s="200"/>
      <c r="N155" s="201"/>
      <c r="O155" s="201"/>
      <c r="P155" s="201"/>
      <c r="Q155" s="201"/>
      <c r="R155" s="201"/>
      <c r="S155" s="201"/>
      <c r="T155" s="202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196" t="s">
        <v>158</v>
      </c>
      <c r="AU155" s="196" t="s">
        <v>86</v>
      </c>
      <c r="AV155" s="13" t="s">
        <v>86</v>
      </c>
      <c r="AW155" s="13" t="s">
        <v>33</v>
      </c>
      <c r="AX155" s="13" t="s">
        <v>77</v>
      </c>
      <c r="AY155" s="196" t="s">
        <v>129</v>
      </c>
    </row>
    <row r="156" s="14" customFormat="1">
      <c r="A156" s="14"/>
      <c r="B156" s="203"/>
      <c r="C156" s="14"/>
      <c r="D156" s="195" t="s">
        <v>158</v>
      </c>
      <c r="E156" s="204" t="s">
        <v>1</v>
      </c>
      <c r="F156" s="205" t="s">
        <v>171</v>
      </c>
      <c r="G156" s="14"/>
      <c r="H156" s="206">
        <v>245.49000000000001</v>
      </c>
      <c r="I156" s="207"/>
      <c r="J156" s="14"/>
      <c r="K156" s="14"/>
      <c r="L156" s="203"/>
      <c r="M156" s="208"/>
      <c r="N156" s="209"/>
      <c r="O156" s="209"/>
      <c r="P156" s="209"/>
      <c r="Q156" s="209"/>
      <c r="R156" s="209"/>
      <c r="S156" s="209"/>
      <c r="T156" s="210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04" t="s">
        <v>158</v>
      </c>
      <c r="AU156" s="204" t="s">
        <v>86</v>
      </c>
      <c r="AV156" s="14" t="s">
        <v>136</v>
      </c>
      <c r="AW156" s="14" t="s">
        <v>33</v>
      </c>
      <c r="AX156" s="14" t="s">
        <v>84</v>
      </c>
      <c r="AY156" s="204" t="s">
        <v>129</v>
      </c>
    </row>
    <row r="157" s="2" customFormat="1" ht="24.15" customHeight="1">
      <c r="A157" s="36"/>
      <c r="B157" s="179"/>
      <c r="C157" s="180" t="s">
        <v>198</v>
      </c>
      <c r="D157" s="180" t="s">
        <v>132</v>
      </c>
      <c r="E157" s="181" t="s">
        <v>199</v>
      </c>
      <c r="F157" s="182" t="s">
        <v>200</v>
      </c>
      <c r="G157" s="183" t="s">
        <v>201</v>
      </c>
      <c r="H157" s="184">
        <v>42.055</v>
      </c>
      <c r="I157" s="185"/>
      <c r="J157" s="186">
        <f>ROUND(I157*H157,2)</f>
        <v>0</v>
      </c>
      <c r="K157" s="187"/>
      <c r="L157" s="37"/>
      <c r="M157" s="188" t="s">
        <v>1</v>
      </c>
      <c r="N157" s="189" t="s">
        <v>42</v>
      </c>
      <c r="O157" s="75"/>
      <c r="P157" s="190">
        <f>O157*H157</f>
        <v>0</v>
      </c>
      <c r="Q157" s="190">
        <v>0</v>
      </c>
      <c r="R157" s="190">
        <f>Q157*H157</f>
        <v>0</v>
      </c>
      <c r="S157" s="190">
        <v>0</v>
      </c>
      <c r="T157" s="191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192" t="s">
        <v>136</v>
      </c>
      <c r="AT157" s="192" t="s">
        <v>132</v>
      </c>
      <c r="AU157" s="192" t="s">
        <v>86</v>
      </c>
      <c r="AY157" s="17" t="s">
        <v>129</v>
      </c>
      <c r="BE157" s="193">
        <f>IF(N157="základní",J157,0)</f>
        <v>0</v>
      </c>
      <c r="BF157" s="193">
        <f>IF(N157="snížená",J157,0)</f>
        <v>0</v>
      </c>
      <c r="BG157" s="193">
        <f>IF(N157="zákl. přenesená",J157,0)</f>
        <v>0</v>
      </c>
      <c r="BH157" s="193">
        <f>IF(N157="sníž. přenesená",J157,0)</f>
        <v>0</v>
      </c>
      <c r="BI157" s="193">
        <f>IF(N157="nulová",J157,0)</f>
        <v>0</v>
      </c>
      <c r="BJ157" s="17" t="s">
        <v>84</v>
      </c>
      <c r="BK157" s="193">
        <f>ROUND(I157*H157,2)</f>
        <v>0</v>
      </c>
      <c r="BL157" s="17" t="s">
        <v>136</v>
      </c>
      <c r="BM157" s="192" t="s">
        <v>202</v>
      </c>
    </row>
    <row r="158" s="13" customFormat="1">
      <c r="A158" s="13"/>
      <c r="B158" s="194"/>
      <c r="C158" s="13"/>
      <c r="D158" s="195" t="s">
        <v>158</v>
      </c>
      <c r="E158" s="196" t="s">
        <v>1</v>
      </c>
      <c r="F158" s="197" t="s">
        <v>203</v>
      </c>
      <c r="G158" s="13"/>
      <c r="H158" s="198">
        <v>16.844999999999999</v>
      </c>
      <c r="I158" s="199"/>
      <c r="J158" s="13"/>
      <c r="K158" s="13"/>
      <c r="L158" s="194"/>
      <c r="M158" s="200"/>
      <c r="N158" s="201"/>
      <c r="O158" s="201"/>
      <c r="P158" s="201"/>
      <c r="Q158" s="201"/>
      <c r="R158" s="201"/>
      <c r="S158" s="201"/>
      <c r="T158" s="202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196" t="s">
        <v>158</v>
      </c>
      <c r="AU158" s="196" t="s">
        <v>86</v>
      </c>
      <c r="AV158" s="13" t="s">
        <v>86</v>
      </c>
      <c r="AW158" s="13" t="s">
        <v>33</v>
      </c>
      <c r="AX158" s="13" t="s">
        <v>77</v>
      </c>
      <c r="AY158" s="196" t="s">
        <v>129</v>
      </c>
    </row>
    <row r="159" s="13" customFormat="1">
      <c r="A159" s="13"/>
      <c r="B159" s="194"/>
      <c r="C159" s="13"/>
      <c r="D159" s="195" t="s">
        <v>158</v>
      </c>
      <c r="E159" s="196" t="s">
        <v>1</v>
      </c>
      <c r="F159" s="197" t="s">
        <v>204</v>
      </c>
      <c r="G159" s="13"/>
      <c r="H159" s="198">
        <v>0.97299999999999998</v>
      </c>
      <c r="I159" s="199"/>
      <c r="J159" s="13"/>
      <c r="K159" s="13"/>
      <c r="L159" s="194"/>
      <c r="M159" s="200"/>
      <c r="N159" s="201"/>
      <c r="O159" s="201"/>
      <c r="P159" s="201"/>
      <c r="Q159" s="201"/>
      <c r="R159" s="201"/>
      <c r="S159" s="201"/>
      <c r="T159" s="202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196" t="s">
        <v>158</v>
      </c>
      <c r="AU159" s="196" t="s">
        <v>86</v>
      </c>
      <c r="AV159" s="13" t="s">
        <v>86</v>
      </c>
      <c r="AW159" s="13" t="s">
        <v>33</v>
      </c>
      <c r="AX159" s="13" t="s">
        <v>77</v>
      </c>
      <c r="AY159" s="196" t="s">
        <v>129</v>
      </c>
    </row>
    <row r="160" s="13" customFormat="1">
      <c r="A160" s="13"/>
      <c r="B160" s="194"/>
      <c r="C160" s="13"/>
      <c r="D160" s="195" t="s">
        <v>158</v>
      </c>
      <c r="E160" s="196" t="s">
        <v>1</v>
      </c>
      <c r="F160" s="197" t="s">
        <v>205</v>
      </c>
      <c r="G160" s="13"/>
      <c r="H160" s="198">
        <v>1.9279999999999999</v>
      </c>
      <c r="I160" s="199"/>
      <c r="J160" s="13"/>
      <c r="K160" s="13"/>
      <c r="L160" s="194"/>
      <c r="M160" s="200"/>
      <c r="N160" s="201"/>
      <c r="O160" s="201"/>
      <c r="P160" s="201"/>
      <c r="Q160" s="201"/>
      <c r="R160" s="201"/>
      <c r="S160" s="201"/>
      <c r="T160" s="202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196" t="s">
        <v>158</v>
      </c>
      <c r="AU160" s="196" t="s">
        <v>86</v>
      </c>
      <c r="AV160" s="13" t="s">
        <v>86</v>
      </c>
      <c r="AW160" s="13" t="s">
        <v>33</v>
      </c>
      <c r="AX160" s="13" t="s">
        <v>77</v>
      </c>
      <c r="AY160" s="196" t="s">
        <v>129</v>
      </c>
    </row>
    <row r="161" s="13" customFormat="1">
      <c r="A161" s="13"/>
      <c r="B161" s="194"/>
      <c r="C161" s="13"/>
      <c r="D161" s="195" t="s">
        <v>158</v>
      </c>
      <c r="E161" s="196" t="s">
        <v>1</v>
      </c>
      <c r="F161" s="197" t="s">
        <v>206</v>
      </c>
      <c r="G161" s="13"/>
      <c r="H161" s="198">
        <v>3.6970000000000001</v>
      </c>
      <c r="I161" s="199"/>
      <c r="J161" s="13"/>
      <c r="K161" s="13"/>
      <c r="L161" s="194"/>
      <c r="M161" s="200"/>
      <c r="N161" s="201"/>
      <c r="O161" s="201"/>
      <c r="P161" s="201"/>
      <c r="Q161" s="201"/>
      <c r="R161" s="201"/>
      <c r="S161" s="201"/>
      <c r="T161" s="202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196" t="s">
        <v>158</v>
      </c>
      <c r="AU161" s="196" t="s">
        <v>86</v>
      </c>
      <c r="AV161" s="13" t="s">
        <v>86</v>
      </c>
      <c r="AW161" s="13" t="s">
        <v>33</v>
      </c>
      <c r="AX161" s="13" t="s">
        <v>77</v>
      </c>
      <c r="AY161" s="196" t="s">
        <v>129</v>
      </c>
    </row>
    <row r="162" s="13" customFormat="1">
      <c r="A162" s="13"/>
      <c r="B162" s="194"/>
      <c r="C162" s="13"/>
      <c r="D162" s="195" t="s">
        <v>158</v>
      </c>
      <c r="E162" s="196" t="s">
        <v>1</v>
      </c>
      <c r="F162" s="197" t="s">
        <v>207</v>
      </c>
      <c r="G162" s="13"/>
      <c r="H162" s="198">
        <v>0.438</v>
      </c>
      <c r="I162" s="199"/>
      <c r="J162" s="13"/>
      <c r="K162" s="13"/>
      <c r="L162" s="194"/>
      <c r="M162" s="200"/>
      <c r="N162" s="201"/>
      <c r="O162" s="201"/>
      <c r="P162" s="201"/>
      <c r="Q162" s="201"/>
      <c r="R162" s="201"/>
      <c r="S162" s="201"/>
      <c r="T162" s="202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196" t="s">
        <v>158</v>
      </c>
      <c r="AU162" s="196" t="s">
        <v>86</v>
      </c>
      <c r="AV162" s="13" t="s">
        <v>86</v>
      </c>
      <c r="AW162" s="13" t="s">
        <v>33</v>
      </c>
      <c r="AX162" s="13" t="s">
        <v>77</v>
      </c>
      <c r="AY162" s="196" t="s">
        <v>129</v>
      </c>
    </row>
    <row r="163" s="13" customFormat="1">
      <c r="A163" s="13"/>
      <c r="B163" s="194"/>
      <c r="C163" s="13"/>
      <c r="D163" s="195" t="s">
        <v>158</v>
      </c>
      <c r="E163" s="196" t="s">
        <v>1</v>
      </c>
      <c r="F163" s="197" t="s">
        <v>208</v>
      </c>
      <c r="G163" s="13"/>
      <c r="H163" s="198">
        <v>9.4540000000000006</v>
      </c>
      <c r="I163" s="199"/>
      <c r="J163" s="13"/>
      <c r="K163" s="13"/>
      <c r="L163" s="194"/>
      <c r="M163" s="200"/>
      <c r="N163" s="201"/>
      <c r="O163" s="201"/>
      <c r="P163" s="201"/>
      <c r="Q163" s="201"/>
      <c r="R163" s="201"/>
      <c r="S163" s="201"/>
      <c r="T163" s="202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196" t="s">
        <v>158</v>
      </c>
      <c r="AU163" s="196" t="s">
        <v>86</v>
      </c>
      <c r="AV163" s="13" t="s">
        <v>86</v>
      </c>
      <c r="AW163" s="13" t="s">
        <v>33</v>
      </c>
      <c r="AX163" s="13" t="s">
        <v>77</v>
      </c>
      <c r="AY163" s="196" t="s">
        <v>129</v>
      </c>
    </row>
    <row r="164" s="13" customFormat="1">
      <c r="A164" s="13"/>
      <c r="B164" s="194"/>
      <c r="C164" s="13"/>
      <c r="D164" s="195" t="s">
        <v>158</v>
      </c>
      <c r="E164" s="196" t="s">
        <v>1</v>
      </c>
      <c r="F164" s="197" t="s">
        <v>209</v>
      </c>
      <c r="G164" s="13"/>
      <c r="H164" s="198">
        <v>8.7200000000000006</v>
      </c>
      <c r="I164" s="199"/>
      <c r="J164" s="13"/>
      <c r="K164" s="13"/>
      <c r="L164" s="194"/>
      <c r="M164" s="200"/>
      <c r="N164" s="201"/>
      <c r="O164" s="201"/>
      <c r="P164" s="201"/>
      <c r="Q164" s="201"/>
      <c r="R164" s="201"/>
      <c r="S164" s="201"/>
      <c r="T164" s="202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196" t="s">
        <v>158</v>
      </c>
      <c r="AU164" s="196" t="s">
        <v>86</v>
      </c>
      <c r="AV164" s="13" t="s">
        <v>86</v>
      </c>
      <c r="AW164" s="13" t="s">
        <v>33</v>
      </c>
      <c r="AX164" s="13" t="s">
        <v>77</v>
      </c>
      <c r="AY164" s="196" t="s">
        <v>129</v>
      </c>
    </row>
    <row r="165" s="14" customFormat="1">
      <c r="A165" s="14"/>
      <c r="B165" s="203"/>
      <c r="C165" s="14"/>
      <c r="D165" s="195" t="s">
        <v>158</v>
      </c>
      <c r="E165" s="204" t="s">
        <v>1</v>
      </c>
      <c r="F165" s="205" t="s">
        <v>171</v>
      </c>
      <c r="G165" s="14"/>
      <c r="H165" s="206">
        <v>42.055</v>
      </c>
      <c r="I165" s="207"/>
      <c r="J165" s="14"/>
      <c r="K165" s="14"/>
      <c r="L165" s="203"/>
      <c r="M165" s="208"/>
      <c r="N165" s="209"/>
      <c r="O165" s="209"/>
      <c r="P165" s="209"/>
      <c r="Q165" s="209"/>
      <c r="R165" s="209"/>
      <c r="S165" s="209"/>
      <c r="T165" s="210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04" t="s">
        <v>158</v>
      </c>
      <c r="AU165" s="204" t="s">
        <v>86</v>
      </c>
      <c r="AV165" s="14" t="s">
        <v>136</v>
      </c>
      <c r="AW165" s="14" t="s">
        <v>33</v>
      </c>
      <c r="AX165" s="14" t="s">
        <v>84</v>
      </c>
      <c r="AY165" s="204" t="s">
        <v>129</v>
      </c>
    </row>
    <row r="166" s="2" customFormat="1" ht="37.8" customHeight="1">
      <c r="A166" s="36"/>
      <c r="B166" s="179"/>
      <c r="C166" s="180" t="s">
        <v>210</v>
      </c>
      <c r="D166" s="180" t="s">
        <v>132</v>
      </c>
      <c r="E166" s="181" t="s">
        <v>211</v>
      </c>
      <c r="F166" s="182" t="s">
        <v>212</v>
      </c>
      <c r="G166" s="183" t="s">
        <v>201</v>
      </c>
      <c r="H166" s="184">
        <v>26.884</v>
      </c>
      <c r="I166" s="185"/>
      <c r="J166" s="186">
        <f>ROUND(I166*H166,2)</f>
        <v>0</v>
      </c>
      <c r="K166" s="187"/>
      <c r="L166" s="37"/>
      <c r="M166" s="188" t="s">
        <v>1</v>
      </c>
      <c r="N166" s="189" t="s">
        <v>42</v>
      </c>
      <c r="O166" s="75"/>
      <c r="P166" s="190">
        <f>O166*H166</f>
        <v>0</v>
      </c>
      <c r="Q166" s="190">
        <v>0</v>
      </c>
      <c r="R166" s="190">
        <f>Q166*H166</f>
        <v>0</v>
      </c>
      <c r="S166" s="190">
        <v>0</v>
      </c>
      <c r="T166" s="191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192" t="s">
        <v>136</v>
      </c>
      <c r="AT166" s="192" t="s">
        <v>132</v>
      </c>
      <c r="AU166" s="192" t="s">
        <v>86</v>
      </c>
      <c r="AY166" s="17" t="s">
        <v>129</v>
      </c>
      <c r="BE166" s="193">
        <f>IF(N166="základní",J166,0)</f>
        <v>0</v>
      </c>
      <c r="BF166" s="193">
        <f>IF(N166="snížená",J166,0)</f>
        <v>0</v>
      </c>
      <c r="BG166" s="193">
        <f>IF(N166="zákl. přenesená",J166,0)</f>
        <v>0</v>
      </c>
      <c r="BH166" s="193">
        <f>IF(N166="sníž. přenesená",J166,0)</f>
        <v>0</v>
      </c>
      <c r="BI166" s="193">
        <f>IF(N166="nulová",J166,0)</f>
        <v>0</v>
      </c>
      <c r="BJ166" s="17" t="s">
        <v>84</v>
      </c>
      <c r="BK166" s="193">
        <f>ROUND(I166*H166,2)</f>
        <v>0</v>
      </c>
      <c r="BL166" s="17" t="s">
        <v>136</v>
      </c>
      <c r="BM166" s="192" t="s">
        <v>213</v>
      </c>
    </row>
    <row r="167" s="13" customFormat="1">
      <c r="A167" s="13"/>
      <c r="B167" s="194"/>
      <c r="C167" s="13"/>
      <c r="D167" s="195" t="s">
        <v>158</v>
      </c>
      <c r="E167" s="196" t="s">
        <v>1</v>
      </c>
      <c r="F167" s="197" t="s">
        <v>214</v>
      </c>
      <c r="G167" s="13"/>
      <c r="H167" s="198">
        <v>42.055</v>
      </c>
      <c r="I167" s="199"/>
      <c r="J167" s="13"/>
      <c r="K167" s="13"/>
      <c r="L167" s="194"/>
      <c r="M167" s="200"/>
      <c r="N167" s="201"/>
      <c r="O167" s="201"/>
      <c r="P167" s="201"/>
      <c r="Q167" s="201"/>
      <c r="R167" s="201"/>
      <c r="S167" s="201"/>
      <c r="T167" s="202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196" t="s">
        <v>158</v>
      </c>
      <c r="AU167" s="196" t="s">
        <v>86</v>
      </c>
      <c r="AV167" s="13" t="s">
        <v>86</v>
      </c>
      <c r="AW167" s="13" t="s">
        <v>33</v>
      </c>
      <c r="AX167" s="13" t="s">
        <v>77</v>
      </c>
      <c r="AY167" s="196" t="s">
        <v>129</v>
      </c>
    </row>
    <row r="168" s="13" customFormat="1">
      <c r="A168" s="13"/>
      <c r="B168" s="194"/>
      <c r="C168" s="13"/>
      <c r="D168" s="195" t="s">
        <v>158</v>
      </c>
      <c r="E168" s="196" t="s">
        <v>1</v>
      </c>
      <c r="F168" s="197" t="s">
        <v>215</v>
      </c>
      <c r="G168" s="13"/>
      <c r="H168" s="198">
        <v>-15.170999999999999</v>
      </c>
      <c r="I168" s="199"/>
      <c r="J168" s="13"/>
      <c r="K168" s="13"/>
      <c r="L168" s="194"/>
      <c r="M168" s="200"/>
      <c r="N168" s="201"/>
      <c r="O168" s="201"/>
      <c r="P168" s="201"/>
      <c r="Q168" s="201"/>
      <c r="R168" s="201"/>
      <c r="S168" s="201"/>
      <c r="T168" s="202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196" t="s">
        <v>158</v>
      </c>
      <c r="AU168" s="196" t="s">
        <v>86</v>
      </c>
      <c r="AV168" s="13" t="s">
        <v>86</v>
      </c>
      <c r="AW168" s="13" t="s">
        <v>33</v>
      </c>
      <c r="AX168" s="13" t="s">
        <v>77</v>
      </c>
      <c r="AY168" s="196" t="s">
        <v>129</v>
      </c>
    </row>
    <row r="169" s="14" customFormat="1">
      <c r="A169" s="14"/>
      <c r="B169" s="203"/>
      <c r="C169" s="14"/>
      <c r="D169" s="195" t="s">
        <v>158</v>
      </c>
      <c r="E169" s="204" t="s">
        <v>1</v>
      </c>
      <c r="F169" s="205" t="s">
        <v>171</v>
      </c>
      <c r="G169" s="14"/>
      <c r="H169" s="206">
        <v>26.884</v>
      </c>
      <c r="I169" s="207"/>
      <c r="J169" s="14"/>
      <c r="K169" s="14"/>
      <c r="L169" s="203"/>
      <c r="M169" s="208"/>
      <c r="N169" s="209"/>
      <c r="O169" s="209"/>
      <c r="P169" s="209"/>
      <c r="Q169" s="209"/>
      <c r="R169" s="209"/>
      <c r="S169" s="209"/>
      <c r="T169" s="210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04" t="s">
        <v>158</v>
      </c>
      <c r="AU169" s="204" t="s">
        <v>86</v>
      </c>
      <c r="AV169" s="14" t="s">
        <v>136</v>
      </c>
      <c r="AW169" s="14" t="s">
        <v>33</v>
      </c>
      <c r="AX169" s="14" t="s">
        <v>84</v>
      </c>
      <c r="AY169" s="204" t="s">
        <v>129</v>
      </c>
    </row>
    <row r="170" s="2" customFormat="1" ht="24.15" customHeight="1">
      <c r="A170" s="36"/>
      <c r="B170" s="179"/>
      <c r="C170" s="180" t="s">
        <v>216</v>
      </c>
      <c r="D170" s="180" t="s">
        <v>132</v>
      </c>
      <c r="E170" s="181" t="s">
        <v>217</v>
      </c>
      <c r="F170" s="182" t="s">
        <v>218</v>
      </c>
      <c r="G170" s="183" t="s">
        <v>201</v>
      </c>
      <c r="H170" s="184">
        <v>26.884</v>
      </c>
      <c r="I170" s="185"/>
      <c r="J170" s="186">
        <f>ROUND(I170*H170,2)</f>
        <v>0</v>
      </c>
      <c r="K170" s="187"/>
      <c r="L170" s="37"/>
      <c r="M170" s="188" t="s">
        <v>1</v>
      </c>
      <c r="N170" s="189" t="s">
        <v>42</v>
      </c>
      <c r="O170" s="75"/>
      <c r="P170" s="190">
        <f>O170*H170</f>
        <v>0</v>
      </c>
      <c r="Q170" s="190">
        <v>0</v>
      </c>
      <c r="R170" s="190">
        <f>Q170*H170</f>
        <v>0</v>
      </c>
      <c r="S170" s="190">
        <v>0</v>
      </c>
      <c r="T170" s="191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192" t="s">
        <v>136</v>
      </c>
      <c r="AT170" s="192" t="s">
        <v>132</v>
      </c>
      <c r="AU170" s="192" t="s">
        <v>86</v>
      </c>
      <c r="AY170" s="17" t="s">
        <v>129</v>
      </c>
      <c r="BE170" s="193">
        <f>IF(N170="základní",J170,0)</f>
        <v>0</v>
      </c>
      <c r="BF170" s="193">
        <f>IF(N170="snížená",J170,0)</f>
        <v>0</v>
      </c>
      <c r="BG170" s="193">
        <f>IF(N170="zákl. přenesená",J170,0)</f>
        <v>0</v>
      </c>
      <c r="BH170" s="193">
        <f>IF(N170="sníž. přenesená",J170,0)</f>
        <v>0</v>
      </c>
      <c r="BI170" s="193">
        <f>IF(N170="nulová",J170,0)</f>
        <v>0</v>
      </c>
      <c r="BJ170" s="17" t="s">
        <v>84</v>
      </c>
      <c r="BK170" s="193">
        <f>ROUND(I170*H170,2)</f>
        <v>0</v>
      </c>
      <c r="BL170" s="17" t="s">
        <v>136</v>
      </c>
      <c r="BM170" s="192" t="s">
        <v>219</v>
      </c>
    </row>
    <row r="171" s="2" customFormat="1" ht="16.5" customHeight="1">
      <c r="A171" s="36"/>
      <c r="B171" s="179"/>
      <c r="C171" s="180" t="s">
        <v>220</v>
      </c>
      <c r="D171" s="180" t="s">
        <v>132</v>
      </c>
      <c r="E171" s="181" t="s">
        <v>221</v>
      </c>
      <c r="F171" s="182" t="s">
        <v>222</v>
      </c>
      <c r="G171" s="183" t="s">
        <v>201</v>
      </c>
      <c r="H171" s="184">
        <v>26.884</v>
      </c>
      <c r="I171" s="185"/>
      <c r="J171" s="186">
        <f>ROUND(I171*H171,2)</f>
        <v>0</v>
      </c>
      <c r="K171" s="187"/>
      <c r="L171" s="37"/>
      <c r="M171" s="188" t="s">
        <v>1</v>
      </c>
      <c r="N171" s="189" t="s">
        <v>42</v>
      </c>
      <c r="O171" s="75"/>
      <c r="P171" s="190">
        <f>O171*H171</f>
        <v>0</v>
      </c>
      <c r="Q171" s="190">
        <v>0</v>
      </c>
      <c r="R171" s="190">
        <f>Q171*H171</f>
        <v>0</v>
      </c>
      <c r="S171" s="190">
        <v>0</v>
      </c>
      <c r="T171" s="191">
        <f>S171*H171</f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192" t="s">
        <v>136</v>
      </c>
      <c r="AT171" s="192" t="s">
        <v>132</v>
      </c>
      <c r="AU171" s="192" t="s">
        <v>86</v>
      </c>
      <c r="AY171" s="17" t="s">
        <v>129</v>
      </c>
      <c r="BE171" s="193">
        <f>IF(N171="základní",J171,0)</f>
        <v>0</v>
      </c>
      <c r="BF171" s="193">
        <f>IF(N171="snížená",J171,0)</f>
        <v>0</v>
      </c>
      <c r="BG171" s="193">
        <f>IF(N171="zákl. přenesená",J171,0)</f>
        <v>0</v>
      </c>
      <c r="BH171" s="193">
        <f>IF(N171="sníž. přenesená",J171,0)</f>
        <v>0</v>
      </c>
      <c r="BI171" s="193">
        <f>IF(N171="nulová",J171,0)</f>
        <v>0</v>
      </c>
      <c r="BJ171" s="17" t="s">
        <v>84</v>
      </c>
      <c r="BK171" s="193">
        <f>ROUND(I171*H171,2)</f>
        <v>0</v>
      </c>
      <c r="BL171" s="17" t="s">
        <v>136</v>
      </c>
      <c r="BM171" s="192" t="s">
        <v>223</v>
      </c>
    </row>
    <row r="172" s="2" customFormat="1" ht="33" customHeight="1">
      <c r="A172" s="36"/>
      <c r="B172" s="179"/>
      <c r="C172" s="180" t="s">
        <v>224</v>
      </c>
      <c r="D172" s="180" t="s">
        <v>132</v>
      </c>
      <c r="E172" s="181" t="s">
        <v>225</v>
      </c>
      <c r="F172" s="182" t="s">
        <v>226</v>
      </c>
      <c r="G172" s="183" t="s">
        <v>227</v>
      </c>
      <c r="H172" s="184">
        <v>48.390999999999998</v>
      </c>
      <c r="I172" s="185"/>
      <c r="J172" s="186">
        <f>ROUND(I172*H172,2)</f>
        <v>0</v>
      </c>
      <c r="K172" s="187"/>
      <c r="L172" s="37"/>
      <c r="M172" s="188" t="s">
        <v>1</v>
      </c>
      <c r="N172" s="189" t="s">
        <v>42</v>
      </c>
      <c r="O172" s="75"/>
      <c r="P172" s="190">
        <f>O172*H172</f>
        <v>0</v>
      </c>
      <c r="Q172" s="190">
        <v>0</v>
      </c>
      <c r="R172" s="190">
        <f>Q172*H172</f>
        <v>0</v>
      </c>
      <c r="S172" s="190">
        <v>0</v>
      </c>
      <c r="T172" s="191">
        <f>S172*H172</f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192" t="s">
        <v>136</v>
      </c>
      <c r="AT172" s="192" t="s">
        <v>132</v>
      </c>
      <c r="AU172" s="192" t="s">
        <v>86</v>
      </c>
      <c r="AY172" s="17" t="s">
        <v>129</v>
      </c>
      <c r="BE172" s="193">
        <f>IF(N172="základní",J172,0)</f>
        <v>0</v>
      </c>
      <c r="BF172" s="193">
        <f>IF(N172="snížená",J172,0)</f>
        <v>0</v>
      </c>
      <c r="BG172" s="193">
        <f>IF(N172="zákl. přenesená",J172,0)</f>
        <v>0</v>
      </c>
      <c r="BH172" s="193">
        <f>IF(N172="sníž. přenesená",J172,0)</f>
        <v>0</v>
      </c>
      <c r="BI172" s="193">
        <f>IF(N172="nulová",J172,0)</f>
        <v>0</v>
      </c>
      <c r="BJ172" s="17" t="s">
        <v>84</v>
      </c>
      <c r="BK172" s="193">
        <f>ROUND(I172*H172,2)</f>
        <v>0</v>
      </c>
      <c r="BL172" s="17" t="s">
        <v>136</v>
      </c>
      <c r="BM172" s="192" t="s">
        <v>228</v>
      </c>
    </row>
    <row r="173" s="13" customFormat="1">
      <c r="A173" s="13"/>
      <c r="B173" s="194"/>
      <c r="C173" s="13"/>
      <c r="D173" s="195" t="s">
        <v>158</v>
      </c>
      <c r="E173" s="13"/>
      <c r="F173" s="197" t="s">
        <v>229</v>
      </c>
      <c r="G173" s="13"/>
      <c r="H173" s="198">
        <v>48.390999999999998</v>
      </c>
      <c r="I173" s="199"/>
      <c r="J173" s="13"/>
      <c r="K173" s="13"/>
      <c r="L173" s="194"/>
      <c r="M173" s="200"/>
      <c r="N173" s="201"/>
      <c r="O173" s="201"/>
      <c r="P173" s="201"/>
      <c r="Q173" s="201"/>
      <c r="R173" s="201"/>
      <c r="S173" s="201"/>
      <c r="T173" s="202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196" t="s">
        <v>158</v>
      </c>
      <c r="AU173" s="196" t="s">
        <v>86</v>
      </c>
      <c r="AV173" s="13" t="s">
        <v>86</v>
      </c>
      <c r="AW173" s="13" t="s">
        <v>3</v>
      </c>
      <c r="AX173" s="13" t="s">
        <v>84</v>
      </c>
      <c r="AY173" s="196" t="s">
        <v>129</v>
      </c>
    </row>
    <row r="174" s="2" customFormat="1" ht="24.15" customHeight="1">
      <c r="A174" s="36"/>
      <c r="B174" s="179"/>
      <c r="C174" s="180" t="s">
        <v>230</v>
      </c>
      <c r="D174" s="180" t="s">
        <v>132</v>
      </c>
      <c r="E174" s="181" t="s">
        <v>231</v>
      </c>
      <c r="F174" s="182" t="s">
        <v>232</v>
      </c>
      <c r="G174" s="183" t="s">
        <v>201</v>
      </c>
      <c r="H174" s="184">
        <v>15.170999999999999</v>
      </c>
      <c r="I174" s="185"/>
      <c r="J174" s="186">
        <f>ROUND(I174*H174,2)</f>
        <v>0</v>
      </c>
      <c r="K174" s="187"/>
      <c r="L174" s="37"/>
      <c r="M174" s="188" t="s">
        <v>1</v>
      </c>
      <c r="N174" s="189" t="s">
        <v>42</v>
      </c>
      <c r="O174" s="75"/>
      <c r="P174" s="190">
        <f>O174*H174</f>
        <v>0</v>
      </c>
      <c r="Q174" s="190">
        <v>0</v>
      </c>
      <c r="R174" s="190">
        <f>Q174*H174</f>
        <v>0</v>
      </c>
      <c r="S174" s="190">
        <v>0</v>
      </c>
      <c r="T174" s="191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192" t="s">
        <v>136</v>
      </c>
      <c r="AT174" s="192" t="s">
        <v>132</v>
      </c>
      <c r="AU174" s="192" t="s">
        <v>86</v>
      </c>
      <c r="AY174" s="17" t="s">
        <v>129</v>
      </c>
      <c r="BE174" s="193">
        <f>IF(N174="základní",J174,0)</f>
        <v>0</v>
      </c>
      <c r="BF174" s="193">
        <f>IF(N174="snížená",J174,0)</f>
        <v>0</v>
      </c>
      <c r="BG174" s="193">
        <f>IF(N174="zákl. přenesená",J174,0)</f>
        <v>0</v>
      </c>
      <c r="BH174" s="193">
        <f>IF(N174="sníž. přenesená",J174,0)</f>
        <v>0</v>
      </c>
      <c r="BI174" s="193">
        <f>IF(N174="nulová",J174,0)</f>
        <v>0</v>
      </c>
      <c r="BJ174" s="17" t="s">
        <v>84</v>
      </c>
      <c r="BK174" s="193">
        <f>ROUND(I174*H174,2)</f>
        <v>0</v>
      </c>
      <c r="BL174" s="17" t="s">
        <v>136</v>
      </c>
      <c r="BM174" s="192" t="s">
        <v>233</v>
      </c>
    </row>
    <row r="175" s="13" customFormat="1">
      <c r="A175" s="13"/>
      <c r="B175" s="194"/>
      <c r="C175" s="13"/>
      <c r="D175" s="195" t="s">
        <v>158</v>
      </c>
      <c r="E175" s="196" t="s">
        <v>1</v>
      </c>
      <c r="F175" s="197" t="s">
        <v>234</v>
      </c>
      <c r="G175" s="13"/>
      <c r="H175" s="198">
        <v>0.28999999999999998</v>
      </c>
      <c r="I175" s="199"/>
      <c r="J175" s="13"/>
      <c r="K175" s="13"/>
      <c r="L175" s="194"/>
      <c r="M175" s="200"/>
      <c r="N175" s="201"/>
      <c r="O175" s="201"/>
      <c r="P175" s="201"/>
      <c r="Q175" s="201"/>
      <c r="R175" s="201"/>
      <c r="S175" s="201"/>
      <c r="T175" s="202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196" t="s">
        <v>158</v>
      </c>
      <c r="AU175" s="196" t="s">
        <v>86</v>
      </c>
      <c r="AV175" s="13" t="s">
        <v>86</v>
      </c>
      <c r="AW175" s="13" t="s">
        <v>33</v>
      </c>
      <c r="AX175" s="13" t="s">
        <v>77</v>
      </c>
      <c r="AY175" s="196" t="s">
        <v>129</v>
      </c>
    </row>
    <row r="176" s="13" customFormat="1">
      <c r="A176" s="13"/>
      <c r="B176" s="194"/>
      <c r="C176" s="13"/>
      <c r="D176" s="195" t="s">
        <v>158</v>
      </c>
      <c r="E176" s="196" t="s">
        <v>1</v>
      </c>
      <c r="F176" s="197" t="s">
        <v>235</v>
      </c>
      <c r="G176" s="13"/>
      <c r="H176" s="198">
        <v>14.076000000000001</v>
      </c>
      <c r="I176" s="199"/>
      <c r="J176" s="13"/>
      <c r="K176" s="13"/>
      <c r="L176" s="194"/>
      <c r="M176" s="200"/>
      <c r="N176" s="201"/>
      <c r="O176" s="201"/>
      <c r="P176" s="201"/>
      <c r="Q176" s="201"/>
      <c r="R176" s="201"/>
      <c r="S176" s="201"/>
      <c r="T176" s="202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196" t="s">
        <v>158</v>
      </c>
      <c r="AU176" s="196" t="s">
        <v>86</v>
      </c>
      <c r="AV176" s="13" t="s">
        <v>86</v>
      </c>
      <c r="AW176" s="13" t="s">
        <v>33</v>
      </c>
      <c r="AX176" s="13" t="s">
        <v>77</v>
      </c>
      <c r="AY176" s="196" t="s">
        <v>129</v>
      </c>
    </row>
    <row r="177" s="13" customFormat="1">
      <c r="A177" s="13"/>
      <c r="B177" s="194"/>
      <c r="C177" s="13"/>
      <c r="D177" s="195" t="s">
        <v>158</v>
      </c>
      <c r="E177" s="196" t="s">
        <v>1</v>
      </c>
      <c r="F177" s="197" t="s">
        <v>236</v>
      </c>
      <c r="G177" s="13"/>
      <c r="H177" s="198">
        <v>0.80500000000000005</v>
      </c>
      <c r="I177" s="199"/>
      <c r="J177" s="13"/>
      <c r="K177" s="13"/>
      <c r="L177" s="194"/>
      <c r="M177" s="200"/>
      <c r="N177" s="201"/>
      <c r="O177" s="201"/>
      <c r="P177" s="201"/>
      <c r="Q177" s="201"/>
      <c r="R177" s="201"/>
      <c r="S177" s="201"/>
      <c r="T177" s="202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196" t="s">
        <v>158</v>
      </c>
      <c r="AU177" s="196" t="s">
        <v>86</v>
      </c>
      <c r="AV177" s="13" t="s">
        <v>86</v>
      </c>
      <c r="AW177" s="13" t="s">
        <v>33</v>
      </c>
      <c r="AX177" s="13" t="s">
        <v>77</v>
      </c>
      <c r="AY177" s="196" t="s">
        <v>129</v>
      </c>
    </row>
    <row r="178" s="14" customFormat="1">
      <c r="A178" s="14"/>
      <c r="B178" s="203"/>
      <c r="C178" s="14"/>
      <c r="D178" s="195" t="s">
        <v>158</v>
      </c>
      <c r="E178" s="204" t="s">
        <v>1</v>
      </c>
      <c r="F178" s="205" t="s">
        <v>171</v>
      </c>
      <c r="G178" s="14"/>
      <c r="H178" s="206">
        <v>15.170999999999999</v>
      </c>
      <c r="I178" s="207"/>
      <c r="J178" s="14"/>
      <c r="K178" s="14"/>
      <c r="L178" s="203"/>
      <c r="M178" s="208"/>
      <c r="N178" s="209"/>
      <c r="O178" s="209"/>
      <c r="P178" s="209"/>
      <c r="Q178" s="209"/>
      <c r="R178" s="209"/>
      <c r="S178" s="209"/>
      <c r="T178" s="210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04" t="s">
        <v>158</v>
      </c>
      <c r="AU178" s="204" t="s">
        <v>86</v>
      </c>
      <c r="AV178" s="14" t="s">
        <v>136</v>
      </c>
      <c r="AW178" s="14" t="s">
        <v>33</v>
      </c>
      <c r="AX178" s="14" t="s">
        <v>84</v>
      </c>
      <c r="AY178" s="204" t="s">
        <v>129</v>
      </c>
    </row>
    <row r="179" s="2" customFormat="1" ht="24.15" customHeight="1">
      <c r="A179" s="36"/>
      <c r="B179" s="179"/>
      <c r="C179" s="180" t="s">
        <v>237</v>
      </c>
      <c r="D179" s="180" t="s">
        <v>132</v>
      </c>
      <c r="E179" s="181" t="s">
        <v>238</v>
      </c>
      <c r="F179" s="182" t="s">
        <v>239</v>
      </c>
      <c r="G179" s="183" t="s">
        <v>156</v>
      </c>
      <c r="H179" s="184">
        <v>302.00999999999999</v>
      </c>
      <c r="I179" s="185"/>
      <c r="J179" s="186">
        <f>ROUND(I179*H179,2)</f>
        <v>0</v>
      </c>
      <c r="K179" s="187"/>
      <c r="L179" s="37"/>
      <c r="M179" s="188" t="s">
        <v>1</v>
      </c>
      <c r="N179" s="189" t="s">
        <v>42</v>
      </c>
      <c r="O179" s="75"/>
      <c r="P179" s="190">
        <f>O179*H179</f>
        <v>0</v>
      </c>
      <c r="Q179" s="190">
        <v>0</v>
      </c>
      <c r="R179" s="190">
        <f>Q179*H179</f>
        <v>0</v>
      </c>
      <c r="S179" s="190">
        <v>0</v>
      </c>
      <c r="T179" s="191">
        <f>S179*H179</f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192" t="s">
        <v>136</v>
      </c>
      <c r="AT179" s="192" t="s">
        <v>132</v>
      </c>
      <c r="AU179" s="192" t="s">
        <v>86</v>
      </c>
      <c r="AY179" s="17" t="s">
        <v>129</v>
      </c>
      <c r="BE179" s="193">
        <f>IF(N179="základní",J179,0)</f>
        <v>0</v>
      </c>
      <c r="BF179" s="193">
        <f>IF(N179="snížená",J179,0)</f>
        <v>0</v>
      </c>
      <c r="BG179" s="193">
        <f>IF(N179="zákl. přenesená",J179,0)</f>
        <v>0</v>
      </c>
      <c r="BH179" s="193">
        <f>IF(N179="sníž. přenesená",J179,0)</f>
        <v>0</v>
      </c>
      <c r="BI179" s="193">
        <f>IF(N179="nulová",J179,0)</f>
        <v>0</v>
      </c>
      <c r="BJ179" s="17" t="s">
        <v>84</v>
      </c>
      <c r="BK179" s="193">
        <f>ROUND(I179*H179,2)</f>
        <v>0</v>
      </c>
      <c r="BL179" s="17" t="s">
        <v>136</v>
      </c>
      <c r="BM179" s="192" t="s">
        <v>240</v>
      </c>
    </row>
    <row r="180" s="13" customFormat="1">
      <c r="A180" s="13"/>
      <c r="B180" s="194"/>
      <c r="C180" s="13"/>
      <c r="D180" s="195" t="s">
        <v>158</v>
      </c>
      <c r="E180" s="196" t="s">
        <v>1</v>
      </c>
      <c r="F180" s="197" t="s">
        <v>241</v>
      </c>
      <c r="G180" s="13"/>
      <c r="H180" s="198">
        <v>302.00999999999999</v>
      </c>
      <c r="I180" s="199"/>
      <c r="J180" s="13"/>
      <c r="K180" s="13"/>
      <c r="L180" s="194"/>
      <c r="M180" s="200"/>
      <c r="N180" s="201"/>
      <c r="O180" s="201"/>
      <c r="P180" s="201"/>
      <c r="Q180" s="201"/>
      <c r="R180" s="201"/>
      <c r="S180" s="201"/>
      <c r="T180" s="202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196" t="s">
        <v>158</v>
      </c>
      <c r="AU180" s="196" t="s">
        <v>86</v>
      </c>
      <c r="AV180" s="13" t="s">
        <v>86</v>
      </c>
      <c r="AW180" s="13" t="s">
        <v>33</v>
      </c>
      <c r="AX180" s="13" t="s">
        <v>84</v>
      </c>
      <c r="AY180" s="196" t="s">
        <v>129</v>
      </c>
    </row>
    <row r="181" s="2" customFormat="1" ht="16.5" customHeight="1">
      <c r="A181" s="36"/>
      <c r="B181" s="179"/>
      <c r="C181" s="211" t="s">
        <v>7</v>
      </c>
      <c r="D181" s="211" t="s">
        <v>242</v>
      </c>
      <c r="E181" s="212" t="s">
        <v>243</v>
      </c>
      <c r="F181" s="213" t="s">
        <v>244</v>
      </c>
      <c r="G181" s="214" t="s">
        <v>227</v>
      </c>
      <c r="H181" s="215">
        <v>15.263999999999999</v>
      </c>
      <c r="I181" s="216"/>
      <c r="J181" s="217">
        <f>ROUND(I181*H181,2)</f>
        <v>0</v>
      </c>
      <c r="K181" s="218"/>
      <c r="L181" s="219"/>
      <c r="M181" s="220" t="s">
        <v>1</v>
      </c>
      <c r="N181" s="221" t="s">
        <v>42</v>
      </c>
      <c r="O181" s="75"/>
      <c r="P181" s="190">
        <f>O181*H181</f>
        <v>0</v>
      </c>
      <c r="Q181" s="190">
        <v>1</v>
      </c>
      <c r="R181" s="190">
        <f>Q181*H181</f>
        <v>15.263999999999999</v>
      </c>
      <c r="S181" s="190">
        <v>0</v>
      </c>
      <c r="T181" s="191">
        <f>S181*H181</f>
        <v>0</v>
      </c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R181" s="192" t="s">
        <v>165</v>
      </c>
      <c r="AT181" s="192" t="s">
        <v>242</v>
      </c>
      <c r="AU181" s="192" t="s">
        <v>86</v>
      </c>
      <c r="AY181" s="17" t="s">
        <v>129</v>
      </c>
      <c r="BE181" s="193">
        <f>IF(N181="základní",J181,0)</f>
        <v>0</v>
      </c>
      <c r="BF181" s="193">
        <f>IF(N181="snížená",J181,0)</f>
        <v>0</v>
      </c>
      <c r="BG181" s="193">
        <f>IF(N181="zákl. přenesená",J181,0)</f>
        <v>0</v>
      </c>
      <c r="BH181" s="193">
        <f>IF(N181="sníž. přenesená",J181,0)</f>
        <v>0</v>
      </c>
      <c r="BI181" s="193">
        <f>IF(N181="nulová",J181,0)</f>
        <v>0</v>
      </c>
      <c r="BJ181" s="17" t="s">
        <v>84</v>
      </c>
      <c r="BK181" s="193">
        <f>ROUND(I181*H181,2)</f>
        <v>0</v>
      </c>
      <c r="BL181" s="17" t="s">
        <v>136</v>
      </c>
      <c r="BM181" s="192" t="s">
        <v>245</v>
      </c>
    </row>
    <row r="182" s="13" customFormat="1">
      <c r="A182" s="13"/>
      <c r="B182" s="194"/>
      <c r="C182" s="13"/>
      <c r="D182" s="195" t="s">
        <v>158</v>
      </c>
      <c r="E182" s="196" t="s">
        <v>1</v>
      </c>
      <c r="F182" s="197" t="s">
        <v>246</v>
      </c>
      <c r="G182" s="13"/>
      <c r="H182" s="198">
        <v>15.263999999999999</v>
      </c>
      <c r="I182" s="199"/>
      <c r="J182" s="13"/>
      <c r="K182" s="13"/>
      <c r="L182" s="194"/>
      <c r="M182" s="200"/>
      <c r="N182" s="201"/>
      <c r="O182" s="201"/>
      <c r="P182" s="201"/>
      <c r="Q182" s="201"/>
      <c r="R182" s="201"/>
      <c r="S182" s="201"/>
      <c r="T182" s="202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196" t="s">
        <v>158</v>
      </c>
      <c r="AU182" s="196" t="s">
        <v>86</v>
      </c>
      <c r="AV182" s="13" t="s">
        <v>86</v>
      </c>
      <c r="AW182" s="13" t="s">
        <v>33</v>
      </c>
      <c r="AX182" s="13" t="s">
        <v>84</v>
      </c>
      <c r="AY182" s="196" t="s">
        <v>129</v>
      </c>
    </row>
    <row r="183" s="12" customFormat="1" ht="22.8" customHeight="1">
      <c r="A183" s="12"/>
      <c r="B183" s="167"/>
      <c r="C183" s="12"/>
      <c r="D183" s="168" t="s">
        <v>76</v>
      </c>
      <c r="E183" s="177" t="s">
        <v>224</v>
      </c>
      <c r="F183" s="177" t="s">
        <v>247</v>
      </c>
      <c r="G183" s="12"/>
      <c r="H183" s="12"/>
      <c r="I183" s="170"/>
      <c r="J183" s="178">
        <f>BK183</f>
        <v>0</v>
      </c>
      <c r="K183" s="12"/>
      <c r="L183" s="167"/>
      <c r="M183" s="171"/>
      <c r="N183" s="172"/>
      <c r="O183" s="172"/>
      <c r="P183" s="173">
        <f>SUM(P184:P200)</f>
        <v>0</v>
      </c>
      <c r="Q183" s="172"/>
      <c r="R183" s="173">
        <f>SUM(R184:R200)</f>
        <v>0.12384000000000001</v>
      </c>
      <c r="S183" s="172"/>
      <c r="T183" s="174">
        <f>SUM(T184:T200)</f>
        <v>0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168" t="s">
        <v>84</v>
      </c>
      <c r="AT183" s="175" t="s">
        <v>76</v>
      </c>
      <c r="AU183" s="175" t="s">
        <v>84</v>
      </c>
      <c r="AY183" s="168" t="s">
        <v>129</v>
      </c>
      <c r="BK183" s="176">
        <f>SUM(BK184:BK200)</f>
        <v>0</v>
      </c>
    </row>
    <row r="184" s="2" customFormat="1" ht="24.15" customHeight="1">
      <c r="A184" s="36"/>
      <c r="B184" s="179"/>
      <c r="C184" s="180" t="s">
        <v>248</v>
      </c>
      <c r="D184" s="180" t="s">
        <v>132</v>
      </c>
      <c r="E184" s="181" t="s">
        <v>249</v>
      </c>
      <c r="F184" s="182" t="s">
        <v>250</v>
      </c>
      <c r="G184" s="183" t="s">
        <v>156</v>
      </c>
      <c r="H184" s="184">
        <v>302.00999999999999</v>
      </c>
      <c r="I184" s="185"/>
      <c r="J184" s="186">
        <f>ROUND(I184*H184,2)</f>
        <v>0</v>
      </c>
      <c r="K184" s="187"/>
      <c r="L184" s="37"/>
      <c r="M184" s="188" t="s">
        <v>1</v>
      </c>
      <c r="N184" s="189" t="s">
        <v>42</v>
      </c>
      <c r="O184" s="75"/>
      <c r="P184" s="190">
        <f>O184*H184</f>
        <v>0</v>
      </c>
      <c r="Q184" s="190">
        <v>0</v>
      </c>
      <c r="R184" s="190">
        <f>Q184*H184</f>
        <v>0</v>
      </c>
      <c r="S184" s="190">
        <v>0</v>
      </c>
      <c r="T184" s="191">
        <f>S184*H184</f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192" t="s">
        <v>136</v>
      </c>
      <c r="AT184" s="192" t="s">
        <v>132</v>
      </c>
      <c r="AU184" s="192" t="s">
        <v>86</v>
      </c>
      <c r="AY184" s="17" t="s">
        <v>129</v>
      </c>
      <c r="BE184" s="193">
        <f>IF(N184="základní",J184,0)</f>
        <v>0</v>
      </c>
      <c r="BF184" s="193">
        <f>IF(N184="snížená",J184,0)</f>
        <v>0</v>
      </c>
      <c r="BG184" s="193">
        <f>IF(N184="zákl. přenesená",J184,0)</f>
        <v>0</v>
      </c>
      <c r="BH184" s="193">
        <f>IF(N184="sníž. přenesená",J184,0)</f>
        <v>0</v>
      </c>
      <c r="BI184" s="193">
        <f>IF(N184="nulová",J184,0)</f>
        <v>0</v>
      </c>
      <c r="BJ184" s="17" t="s">
        <v>84</v>
      </c>
      <c r="BK184" s="193">
        <f>ROUND(I184*H184,2)</f>
        <v>0</v>
      </c>
      <c r="BL184" s="17" t="s">
        <v>136</v>
      </c>
      <c r="BM184" s="192" t="s">
        <v>251</v>
      </c>
    </row>
    <row r="185" s="13" customFormat="1">
      <c r="A185" s="13"/>
      <c r="B185" s="194"/>
      <c r="C185" s="13"/>
      <c r="D185" s="195" t="s">
        <v>158</v>
      </c>
      <c r="E185" s="196" t="s">
        <v>1</v>
      </c>
      <c r="F185" s="197" t="s">
        <v>252</v>
      </c>
      <c r="G185" s="13"/>
      <c r="H185" s="198">
        <v>302.00999999999999</v>
      </c>
      <c r="I185" s="199"/>
      <c r="J185" s="13"/>
      <c r="K185" s="13"/>
      <c r="L185" s="194"/>
      <c r="M185" s="200"/>
      <c r="N185" s="201"/>
      <c r="O185" s="201"/>
      <c r="P185" s="201"/>
      <c r="Q185" s="201"/>
      <c r="R185" s="201"/>
      <c r="S185" s="201"/>
      <c r="T185" s="202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196" t="s">
        <v>158</v>
      </c>
      <c r="AU185" s="196" t="s">
        <v>86</v>
      </c>
      <c r="AV185" s="13" t="s">
        <v>86</v>
      </c>
      <c r="AW185" s="13" t="s">
        <v>33</v>
      </c>
      <c r="AX185" s="13" t="s">
        <v>84</v>
      </c>
      <c r="AY185" s="196" t="s">
        <v>129</v>
      </c>
    </row>
    <row r="186" s="2" customFormat="1" ht="16.5" customHeight="1">
      <c r="A186" s="36"/>
      <c r="B186" s="179"/>
      <c r="C186" s="211" t="s">
        <v>253</v>
      </c>
      <c r="D186" s="211" t="s">
        <v>242</v>
      </c>
      <c r="E186" s="212" t="s">
        <v>254</v>
      </c>
      <c r="F186" s="213" t="s">
        <v>255</v>
      </c>
      <c r="G186" s="214" t="s">
        <v>256</v>
      </c>
      <c r="H186" s="215">
        <v>4.5300000000000002</v>
      </c>
      <c r="I186" s="216"/>
      <c r="J186" s="217">
        <f>ROUND(I186*H186,2)</f>
        <v>0</v>
      </c>
      <c r="K186" s="218"/>
      <c r="L186" s="219"/>
      <c r="M186" s="220" t="s">
        <v>1</v>
      </c>
      <c r="N186" s="221" t="s">
        <v>42</v>
      </c>
      <c r="O186" s="75"/>
      <c r="P186" s="190">
        <f>O186*H186</f>
        <v>0</v>
      </c>
      <c r="Q186" s="190">
        <v>0.001</v>
      </c>
      <c r="R186" s="190">
        <f>Q186*H186</f>
        <v>0.0045300000000000002</v>
      </c>
      <c r="S186" s="190">
        <v>0</v>
      </c>
      <c r="T186" s="191">
        <f>S186*H186</f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192" t="s">
        <v>165</v>
      </c>
      <c r="AT186" s="192" t="s">
        <v>242</v>
      </c>
      <c r="AU186" s="192" t="s">
        <v>86</v>
      </c>
      <c r="AY186" s="17" t="s">
        <v>129</v>
      </c>
      <c r="BE186" s="193">
        <f>IF(N186="základní",J186,0)</f>
        <v>0</v>
      </c>
      <c r="BF186" s="193">
        <f>IF(N186="snížená",J186,0)</f>
        <v>0</v>
      </c>
      <c r="BG186" s="193">
        <f>IF(N186="zákl. přenesená",J186,0)</f>
        <v>0</v>
      </c>
      <c r="BH186" s="193">
        <f>IF(N186="sníž. přenesená",J186,0)</f>
        <v>0</v>
      </c>
      <c r="BI186" s="193">
        <f>IF(N186="nulová",J186,0)</f>
        <v>0</v>
      </c>
      <c r="BJ186" s="17" t="s">
        <v>84</v>
      </c>
      <c r="BK186" s="193">
        <f>ROUND(I186*H186,2)</f>
        <v>0</v>
      </c>
      <c r="BL186" s="17" t="s">
        <v>136</v>
      </c>
      <c r="BM186" s="192" t="s">
        <v>257</v>
      </c>
    </row>
    <row r="187" s="13" customFormat="1">
      <c r="A187" s="13"/>
      <c r="B187" s="194"/>
      <c r="C187" s="13"/>
      <c r="D187" s="195" t="s">
        <v>158</v>
      </c>
      <c r="E187" s="13"/>
      <c r="F187" s="197" t="s">
        <v>258</v>
      </c>
      <c r="G187" s="13"/>
      <c r="H187" s="198">
        <v>4.5300000000000002</v>
      </c>
      <c r="I187" s="199"/>
      <c r="J187" s="13"/>
      <c r="K187" s="13"/>
      <c r="L187" s="194"/>
      <c r="M187" s="200"/>
      <c r="N187" s="201"/>
      <c r="O187" s="201"/>
      <c r="P187" s="201"/>
      <c r="Q187" s="201"/>
      <c r="R187" s="201"/>
      <c r="S187" s="201"/>
      <c r="T187" s="202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196" t="s">
        <v>158</v>
      </c>
      <c r="AU187" s="196" t="s">
        <v>86</v>
      </c>
      <c r="AV187" s="13" t="s">
        <v>86</v>
      </c>
      <c r="AW187" s="13" t="s">
        <v>3</v>
      </c>
      <c r="AX187" s="13" t="s">
        <v>84</v>
      </c>
      <c r="AY187" s="196" t="s">
        <v>129</v>
      </c>
    </row>
    <row r="188" s="2" customFormat="1" ht="33" customHeight="1">
      <c r="A188" s="36"/>
      <c r="B188" s="179"/>
      <c r="C188" s="180" t="s">
        <v>259</v>
      </c>
      <c r="D188" s="180" t="s">
        <v>132</v>
      </c>
      <c r="E188" s="181" t="s">
        <v>260</v>
      </c>
      <c r="F188" s="182" t="s">
        <v>261</v>
      </c>
      <c r="G188" s="183" t="s">
        <v>156</v>
      </c>
      <c r="H188" s="184">
        <v>302.00999999999999</v>
      </c>
      <c r="I188" s="185"/>
      <c r="J188" s="186">
        <f>ROUND(I188*H188,2)</f>
        <v>0</v>
      </c>
      <c r="K188" s="187"/>
      <c r="L188" s="37"/>
      <c r="M188" s="188" t="s">
        <v>1</v>
      </c>
      <c r="N188" s="189" t="s">
        <v>42</v>
      </c>
      <c r="O188" s="75"/>
      <c r="P188" s="190">
        <f>O188*H188</f>
        <v>0</v>
      </c>
      <c r="Q188" s="190">
        <v>0</v>
      </c>
      <c r="R188" s="190">
        <f>Q188*H188</f>
        <v>0</v>
      </c>
      <c r="S188" s="190">
        <v>0</v>
      </c>
      <c r="T188" s="191">
        <f>S188*H188</f>
        <v>0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192" t="s">
        <v>136</v>
      </c>
      <c r="AT188" s="192" t="s">
        <v>132</v>
      </c>
      <c r="AU188" s="192" t="s">
        <v>86</v>
      </c>
      <c r="AY188" s="17" t="s">
        <v>129</v>
      </c>
      <c r="BE188" s="193">
        <f>IF(N188="základní",J188,0)</f>
        <v>0</v>
      </c>
      <c r="BF188" s="193">
        <f>IF(N188="snížená",J188,0)</f>
        <v>0</v>
      </c>
      <c r="BG188" s="193">
        <f>IF(N188="zákl. přenesená",J188,0)</f>
        <v>0</v>
      </c>
      <c r="BH188" s="193">
        <f>IF(N188="sníž. přenesená",J188,0)</f>
        <v>0</v>
      </c>
      <c r="BI188" s="193">
        <f>IF(N188="nulová",J188,0)</f>
        <v>0</v>
      </c>
      <c r="BJ188" s="17" t="s">
        <v>84</v>
      </c>
      <c r="BK188" s="193">
        <f>ROUND(I188*H188,2)</f>
        <v>0</v>
      </c>
      <c r="BL188" s="17" t="s">
        <v>136</v>
      </c>
      <c r="BM188" s="192" t="s">
        <v>262</v>
      </c>
    </row>
    <row r="189" s="2" customFormat="1" ht="16.5" customHeight="1">
      <c r="A189" s="36"/>
      <c r="B189" s="179"/>
      <c r="C189" s="211" t="s">
        <v>263</v>
      </c>
      <c r="D189" s="211" t="s">
        <v>242</v>
      </c>
      <c r="E189" s="212" t="s">
        <v>264</v>
      </c>
      <c r="F189" s="213" t="s">
        <v>265</v>
      </c>
      <c r="G189" s="214" t="s">
        <v>201</v>
      </c>
      <c r="H189" s="215">
        <v>0.52500000000000002</v>
      </c>
      <c r="I189" s="216"/>
      <c r="J189" s="217">
        <f>ROUND(I189*H189,2)</f>
        <v>0</v>
      </c>
      <c r="K189" s="218"/>
      <c r="L189" s="219"/>
      <c r="M189" s="220" t="s">
        <v>1</v>
      </c>
      <c r="N189" s="221" t="s">
        <v>42</v>
      </c>
      <c r="O189" s="75"/>
      <c r="P189" s="190">
        <f>O189*H189</f>
        <v>0</v>
      </c>
      <c r="Q189" s="190">
        <v>0.20999999999999999</v>
      </c>
      <c r="R189" s="190">
        <f>Q189*H189</f>
        <v>0.11025</v>
      </c>
      <c r="S189" s="190">
        <v>0</v>
      </c>
      <c r="T189" s="191">
        <f>S189*H189</f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192" t="s">
        <v>165</v>
      </c>
      <c r="AT189" s="192" t="s">
        <v>242</v>
      </c>
      <c r="AU189" s="192" t="s">
        <v>86</v>
      </c>
      <c r="AY189" s="17" t="s">
        <v>129</v>
      </c>
      <c r="BE189" s="193">
        <f>IF(N189="základní",J189,0)</f>
        <v>0</v>
      </c>
      <c r="BF189" s="193">
        <f>IF(N189="snížená",J189,0)</f>
        <v>0</v>
      </c>
      <c r="BG189" s="193">
        <f>IF(N189="zákl. přenesená",J189,0)</f>
        <v>0</v>
      </c>
      <c r="BH189" s="193">
        <f>IF(N189="sníž. přenesená",J189,0)</f>
        <v>0</v>
      </c>
      <c r="BI189" s="193">
        <f>IF(N189="nulová",J189,0)</f>
        <v>0</v>
      </c>
      <c r="BJ189" s="17" t="s">
        <v>84</v>
      </c>
      <c r="BK189" s="193">
        <f>ROUND(I189*H189,2)</f>
        <v>0</v>
      </c>
      <c r="BL189" s="17" t="s">
        <v>136</v>
      </c>
      <c r="BM189" s="192" t="s">
        <v>266</v>
      </c>
    </row>
    <row r="190" s="13" customFormat="1">
      <c r="A190" s="13"/>
      <c r="B190" s="194"/>
      <c r="C190" s="13"/>
      <c r="D190" s="195" t="s">
        <v>158</v>
      </c>
      <c r="E190" s="13"/>
      <c r="F190" s="197" t="s">
        <v>267</v>
      </c>
      <c r="G190" s="13"/>
      <c r="H190" s="198">
        <v>0.52500000000000002</v>
      </c>
      <c r="I190" s="199"/>
      <c r="J190" s="13"/>
      <c r="K190" s="13"/>
      <c r="L190" s="194"/>
      <c r="M190" s="200"/>
      <c r="N190" s="201"/>
      <c r="O190" s="201"/>
      <c r="P190" s="201"/>
      <c r="Q190" s="201"/>
      <c r="R190" s="201"/>
      <c r="S190" s="201"/>
      <c r="T190" s="202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196" t="s">
        <v>158</v>
      </c>
      <c r="AU190" s="196" t="s">
        <v>86</v>
      </c>
      <c r="AV190" s="13" t="s">
        <v>86</v>
      </c>
      <c r="AW190" s="13" t="s">
        <v>3</v>
      </c>
      <c r="AX190" s="13" t="s">
        <v>84</v>
      </c>
      <c r="AY190" s="196" t="s">
        <v>129</v>
      </c>
    </row>
    <row r="191" s="2" customFormat="1" ht="21.75" customHeight="1">
      <c r="A191" s="36"/>
      <c r="B191" s="179"/>
      <c r="C191" s="180" t="s">
        <v>268</v>
      </c>
      <c r="D191" s="180" t="s">
        <v>132</v>
      </c>
      <c r="E191" s="181" t="s">
        <v>269</v>
      </c>
      <c r="F191" s="182" t="s">
        <v>270</v>
      </c>
      <c r="G191" s="183" t="s">
        <v>156</v>
      </c>
      <c r="H191" s="184">
        <v>302.00999999999999</v>
      </c>
      <c r="I191" s="185"/>
      <c r="J191" s="186">
        <f>ROUND(I191*H191,2)</f>
        <v>0</v>
      </c>
      <c r="K191" s="187"/>
      <c r="L191" s="37"/>
      <c r="M191" s="188" t="s">
        <v>1</v>
      </c>
      <c r="N191" s="189" t="s">
        <v>42</v>
      </c>
      <c r="O191" s="75"/>
      <c r="P191" s="190">
        <f>O191*H191</f>
        <v>0</v>
      </c>
      <c r="Q191" s="190">
        <v>0</v>
      </c>
      <c r="R191" s="190">
        <f>Q191*H191</f>
        <v>0</v>
      </c>
      <c r="S191" s="190">
        <v>0</v>
      </c>
      <c r="T191" s="191">
        <f>S191*H191</f>
        <v>0</v>
      </c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R191" s="192" t="s">
        <v>136</v>
      </c>
      <c r="AT191" s="192" t="s">
        <v>132</v>
      </c>
      <c r="AU191" s="192" t="s">
        <v>86</v>
      </c>
      <c r="AY191" s="17" t="s">
        <v>129</v>
      </c>
      <c r="BE191" s="193">
        <f>IF(N191="základní",J191,0)</f>
        <v>0</v>
      </c>
      <c r="BF191" s="193">
        <f>IF(N191="snížená",J191,0)</f>
        <v>0</v>
      </c>
      <c r="BG191" s="193">
        <f>IF(N191="zákl. přenesená",J191,0)</f>
        <v>0</v>
      </c>
      <c r="BH191" s="193">
        <f>IF(N191="sníž. přenesená",J191,0)</f>
        <v>0</v>
      </c>
      <c r="BI191" s="193">
        <f>IF(N191="nulová",J191,0)</f>
        <v>0</v>
      </c>
      <c r="BJ191" s="17" t="s">
        <v>84</v>
      </c>
      <c r="BK191" s="193">
        <f>ROUND(I191*H191,2)</f>
        <v>0</v>
      </c>
      <c r="BL191" s="17" t="s">
        <v>136</v>
      </c>
      <c r="BM191" s="192" t="s">
        <v>271</v>
      </c>
    </row>
    <row r="192" s="2" customFormat="1" ht="21.75" customHeight="1">
      <c r="A192" s="36"/>
      <c r="B192" s="179"/>
      <c r="C192" s="180" t="s">
        <v>272</v>
      </c>
      <c r="D192" s="180" t="s">
        <v>132</v>
      </c>
      <c r="E192" s="181" t="s">
        <v>273</v>
      </c>
      <c r="F192" s="182" t="s">
        <v>274</v>
      </c>
      <c r="G192" s="183" t="s">
        <v>156</v>
      </c>
      <c r="H192" s="184">
        <v>302.00999999999999</v>
      </c>
      <c r="I192" s="185"/>
      <c r="J192" s="186">
        <f>ROUND(I192*H192,2)</f>
        <v>0</v>
      </c>
      <c r="K192" s="187"/>
      <c r="L192" s="37"/>
      <c r="M192" s="188" t="s">
        <v>1</v>
      </c>
      <c r="N192" s="189" t="s">
        <v>42</v>
      </c>
      <c r="O192" s="75"/>
      <c r="P192" s="190">
        <f>O192*H192</f>
        <v>0</v>
      </c>
      <c r="Q192" s="190">
        <v>0</v>
      </c>
      <c r="R192" s="190">
        <f>Q192*H192</f>
        <v>0</v>
      </c>
      <c r="S192" s="190">
        <v>0</v>
      </c>
      <c r="T192" s="191">
        <f>S192*H192</f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192" t="s">
        <v>136</v>
      </c>
      <c r="AT192" s="192" t="s">
        <v>132</v>
      </c>
      <c r="AU192" s="192" t="s">
        <v>86</v>
      </c>
      <c r="AY192" s="17" t="s">
        <v>129</v>
      </c>
      <c r="BE192" s="193">
        <f>IF(N192="základní",J192,0)</f>
        <v>0</v>
      </c>
      <c r="BF192" s="193">
        <f>IF(N192="snížená",J192,0)</f>
        <v>0</v>
      </c>
      <c r="BG192" s="193">
        <f>IF(N192="zákl. přenesená",J192,0)</f>
        <v>0</v>
      </c>
      <c r="BH192" s="193">
        <f>IF(N192="sníž. přenesená",J192,0)</f>
        <v>0</v>
      </c>
      <c r="BI192" s="193">
        <f>IF(N192="nulová",J192,0)</f>
        <v>0</v>
      </c>
      <c r="BJ192" s="17" t="s">
        <v>84</v>
      </c>
      <c r="BK192" s="193">
        <f>ROUND(I192*H192,2)</f>
        <v>0</v>
      </c>
      <c r="BL192" s="17" t="s">
        <v>136</v>
      </c>
      <c r="BM192" s="192" t="s">
        <v>275</v>
      </c>
    </row>
    <row r="193" s="2" customFormat="1" ht="21.75" customHeight="1">
      <c r="A193" s="36"/>
      <c r="B193" s="179"/>
      <c r="C193" s="180" t="s">
        <v>276</v>
      </c>
      <c r="D193" s="180" t="s">
        <v>132</v>
      </c>
      <c r="E193" s="181" t="s">
        <v>277</v>
      </c>
      <c r="F193" s="182" t="s">
        <v>278</v>
      </c>
      <c r="G193" s="183" t="s">
        <v>156</v>
      </c>
      <c r="H193" s="184">
        <v>604.01999999999998</v>
      </c>
      <c r="I193" s="185"/>
      <c r="J193" s="186">
        <f>ROUND(I193*H193,2)</f>
        <v>0</v>
      </c>
      <c r="K193" s="187"/>
      <c r="L193" s="37"/>
      <c r="M193" s="188" t="s">
        <v>1</v>
      </c>
      <c r="N193" s="189" t="s">
        <v>42</v>
      </c>
      <c r="O193" s="75"/>
      <c r="P193" s="190">
        <f>O193*H193</f>
        <v>0</v>
      </c>
      <c r="Q193" s="190">
        <v>0</v>
      </c>
      <c r="R193" s="190">
        <f>Q193*H193</f>
        <v>0</v>
      </c>
      <c r="S193" s="190">
        <v>0</v>
      </c>
      <c r="T193" s="191">
        <f>S193*H193</f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192" t="s">
        <v>136</v>
      </c>
      <c r="AT193" s="192" t="s">
        <v>132</v>
      </c>
      <c r="AU193" s="192" t="s">
        <v>86</v>
      </c>
      <c r="AY193" s="17" t="s">
        <v>129</v>
      </c>
      <c r="BE193" s="193">
        <f>IF(N193="základní",J193,0)</f>
        <v>0</v>
      </c>
      <c r="BF193" s="193">
        <f>IF(N193="snížená",J193,0)</f>
        <v>0</v>
      </c>
      <c r="BG193" s="193">
        <f>IF(N193="zákl. přenesená",J193,0)</f>
        <v>0</v>
      </c>
      <c r="BH193" s="193">
        <f>IF(N193="sníž. přenesená",J193,0)</f>
        <v>0</v>
      </c>
      <c r="BI193" s="193">
        <f>IF(N193="nulová",J193,0)</f>
        <v>0</v>
      </c>
      <c r="BJ193" s="17" t="s">
        <v>84</v>
      </c>
      <c r="BK193" s="193">
        <f>ROUND(I193*H193,2)</f>
        <v>0</v>
      </c>
      <c r="BL193" s="17" t="s">
        <v>136</v>
      </c>
      <c r="BM193" s="192" t="s">
        <v>279</v>
      </c>
    </row>
    <row r="194" s="13" customFormat="1">
      <c r="A194" s="13"/>
      <c r="B194" s="194"/>
      <c r="C194" s="13"/>
      <c r="D194" s="195" t="s">
        <v>158</v>
      </c>
      <c r="E194" s="196" t="s">
        <v>1</v>
      </c>
      <c r="F194" s="197" t="s">
        <v>280</v>
      </c>
      <c r="G194" s="13"/>
      <c r="H194" s="198">
        <v>604.01999999999998</v>
      </c>
      <c r="I194" s="199"/>
      <c r="J194" s="13"/>
      <c r="K194" s="13"/>
      <c r="L194" s="194"/>
      <c r="M194" s="200"/>
      <c r="N194" s="201"/>
      <c r="O194" s="201"/>
      <c r="P194" s="201"/>
      <c r="Q194" s="201"/>
      <c r="R194" s="201"/>
      <c r="S194" s="201"/>
      <c r="T194" s="202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196" t="s">
        <v>158</v>
      </c>
      <c r="AU194" s="196" t="s">
        <v>86</v>
      </c>
      <c r="AV194" s="13" t="s">
        <v>86</v>
      </c>
      <c r="AW194" s="13" t="s">
        <v>33</v>
      </c>
      <c r="AX194" s="13" t="s">
        <v>84</v>
      </c>
      <c r="AY194" s="196" t="s">
        <v>129</v>
      </c>
    </row>
    <row r="195" s="2" customFormat="1" ht="33" customHeight="1">
      <c r="A195" s="36"/>
      <c r="B195" s="179"/>
      <c r="C195" s="180" t="s">
        <v>281</v>
      </c>
      <c r="D195" s="180" t="s">
        <v>132</v>
      </c>
      <c r="E195" s="181" t="s">
        <v>282</v>
      </c>
      <c r="F195" s="182" t="s">
        <v>283</v>
      </c>
      <c r="G195" s="183" t="s">
        <v>156</v>
      </c>
      <c r="H195" s="184">
        <v>302.00999999999999</v>
      </c>
      <c r="I195" s="185"/>
      <c r="J195" s="186">
        <f>ROUND(I195*H195,2)</f>
        <v>0</v>
      </c>
      <c r="K195" s="187"/>
      <c r="L195" s="37"/>
      <c r="M195" s="188" t="s">
        <v>1</v>
      </c>
      <c r="N195" s="189" t="s">
        <v>42</v>
      </c>
      <c r="O195" s="75"/>
      <c r="P195" s="190">
        <f>O195*H195</f>
        <v>0</v>
      </c>
      <c r="Q195" s="190">
        <v>0</v>
      </c>
      <c r="R195" s="190">
        <f>Q195*H195</f>
        <v>0</v>
      </c>
      <c r="S195" s="190">
        <v>0</v>
      </c>
      <c r="T195" s="191">
        <f>S195*H195</f>
        <v>0</v>
      </c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R195" s="192" t="s">
        <v>136</v>
      </c>
      <c r="AT195" s="192" t="s">
        <v>132</v>
      </c>
      <c r="AU195" s="192" t="s">
        <v>86</v>
      </c>
      <c r="AY195" s="17" t="s">
        <v>129</v>
      </c>
      <c r="BE195" s="193">
        <f>IF(N195="základní",J195,0)</f>
        <v>0</v>
      </c>
      <c r="BF195" s="193">
        <f>IF(N195="snížená",J195,0)</f>
        <v>0</v>
      </c>
      <c r="BG195" s="193">
        <f>IF(N195="zákl. přenesená",J195,0)</f>
        <v>0</v>
      </c>
      <c r="BH195" s="193">
        <f>IF(N195="sníž. přenesená",J195,0)</f>
        <v>0</v>
      </c>
      <c r="BI195" s="193">
        <f>IF(N195="nulová",J195,0)</f>
        <v>0</v>
      </c>
      <c r="BJ195" s="17" t="s">
        <v>84</v>
      </c>
      <c r="BK195" s="193">
        <f>ROUND(I195*H195,2)</f>
        <v>0</v>
      </c>
      <c r="BL195" s="17" t="s">
        <v>136</v>
      </c>
      <c r="BM195" s="192" t="s">
        <v>284</v>
      </c>
    </row>
    <row r="196" s="2" customFormat="1" ht="33" customHeight="1">
      <c r="A196" s="36"/>
      <c r="B196" s="179"/>
      <c r="C196" s="180" t="s">
        <v>285</v>
      </c>
      <c r="D196" s="180" t="s">
        <v>132</v>
      </c>
      <c r="E196" s="181" t="s">
        <v>286</v>
      </c>
      <c r="F196" s="182" t="s">
        <v>287</v>
      </c>
      <c r="G196" s="183" t="s">
        <v>156</v>
      </c>
      <c r="H196" s="184">
        <v>302.00999999999999</v>
      </c>
      <c r="I196" s="185"/>
      <c r="J196" s="186">
        <f>ROUND(I196*H196,2)</f>
        <v>0</v>
      </c>
      <c r="K196" s="187"/>
      <c r="L196" s="37"/>
      <c r="M196" s="188" t="s">
        <v>1</v>
      </c>
      <c r="N196" s="189" t="s">
        <v>42</v>
      </c>
      <c r="O196" s="75"/>
      <c r="P196" s="190">
        <f>O196*H196</f>
        <v>0</v>
      </c>
      <c r="Q196" s="190">
        <v>0</v>
      </c>
      <c r="R196" s="190">
        <f>Q196*H196</f>
        <v>0</v>
      </c>
      <c r="S196" s="190">
        <v>0</v>
      </c>
      <c r="T196" s="191">
        <f>S196*H196</f>
        <v>0</v>
      </c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R196" s="192" t="s">
        <v>136</v>
      </c>
      <c r="AT196" s="192" t="s">
        <v>132</v>
      </c>
      <c r="AU196" s="192" t="s">
        <v>86</v>
      </c>
      <c r="AY196" s="17" t="s">
        <v>129</v>
      </c>
      <c r="BE196" s="193">
        <f>IF(N196="základní",J196,0)</f>
        <v>0</v>
      </c>
      <c r="BF196" s="193">
        <f>IF(N196="snížená",J196,0)</f>
        <v>0</v>
      </c>
      <c r="BG196" s="193">
        <f>IF(N196="zákl. přenesená",J196,0)</f>
        <v>0</v>
      </c>
      <c r="BH196" s="193">
        <f>IF(N196="sníž. přenesená",J196,0)</f>
        <v>0</v>
      </c>
      <c r="BI196" s="193">
        <f>IF(N196="nulová",J196,0)</f>
        <v>0</v>
      </c>
      <c r="BJ196" s="17" t="s">
        <v>84</v>
      </c>
      <c r="BK196" s="193">
        <f>ROUND(I196*H196,2)</f>
        <v>0</v>
      </c>
      <c r="BL196" s="17" t="s">
        <v>136</v>
      </c>
      <c r="BM196" s="192" t="s">
        <v>288</v>
      </c>
    </row>
    <row r="197" s="2" customFormat="1" ht="24.15" customHeight="1">
      <c r="A197" s="36"/>
      <c r="B197" s="179"/>
      <c r="C197" s="180" t="s">
        <v>289</v>
      </c>
      <c r="D197" s="180" t="s">
        <v>132</v>
      </c>
      <c r="E197" s="181" t="s">
        <v>290</v>
      </c>
      <c r="F197" s="182" t="s">
        <v>291</v>
      </c>
      <c r="G197" s="183" t="s">
        <v>227</v>
      </c>
      <c r="H197" s="184">
        <v>0.0089999999999999993</v>
      </c>
      <c r="I197" s="185"/>
      <c r="J197" s="186">
        <f>ROUND(I197*H197,2)</f>
        <v>0</v>
      </c>
      <c r="K197" s="187"/>
      <c r="L197" s="37"/>
      <c r="M197" s="188" t="s">
        <v>1</v>
      </c>
      <c r="N197" s="189" t="s">
        <v>42</v>
      </c>
      <c r="O197" s="75"/>
      <c r="P197" s="190">
        <f>O197*H197</f>
        <v>0</v>
      </c>
      <c r="Q197" s="190">
        <v>0</v>
      </c>
      <c r="R197" s="190">
        <f>Q197*H197</f>
        <v>0</v>
      </c>
      <c r="S197" s="190">
        <v>0</v>
      </c>
      <c r="T197" s="191">
        <f>S197*H197</f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192" t="s">
        <v>136</v>
      </c>
      <c r="AT197" s="192" t="s">
        <v>132</v>
      </c>
      <c r="AU197" s="192" t="s">
        <v>86</v>
      </c>
      <c r="AY197" s="17" t="s">
        <v>129</v>
      </c>
      <c r="BE197" s="193">
        <f>IF(N197="základní",J197,0)</f>
        <v>0</v>
      </c>
      <c r="BF197" s="193">
        <f>IF(N197="snížená",J197,0)</f>
        <v>0</v>
      </c>
      <c r="BG197" s="193">
        <f>IF(N197="zákl. přenesená",J197,0)</f>
        <v>0</v>
      </c>
      <c r="BH197" s="193">
        <f>IF(N197="sníž. přenesená",J197,0)</f>
        <v>0</v>
      </c>
      <c r="BI197" s="193">
        <f>IF(N197="nulová",J197,0)</f>
        <v>0</v>
      </c>
      <c r="BJ197" s="17" t="s">
        <v>84</v>
      </c>
      <c r="BK197" s="193">
        <f>ROUND(I197*H197,2)</f>
        <v>0</v>
      </c>
      <c r="BL197" s="17" t="s">
        <v>136</v>
      </c>
      <c r="BM197" s="192" t="s">
        <v>292</v>
      </c>
    </row>
    <row r="198" s="13" customFormat="1">
      <c r="A198" s="13"/>
      <c r="B198" s="194"/>
      <c r="C198" s="13"/>
      <c r="D198" s="195" t="s">
        <v>158</v>
      </c>
      <c r="E198" s="196" t="s">
        <v>1</v>
      </c>
      <c r="F198" s="197" t="s">
        <v>293</v>
      </c>
      <c r="G198" s="13"/>
      <c r="H198" s="198">
        <v>0.0089999999999999993</v>
      </c>
      <c r="I198" s="199"/>
      <c r="J198" s="13"/>
      <c r="K198" s="13"/>
      <c r="L198" s="194"/>
      <c r="M198" s="200"/>
      <c r="N198" s="201"/>
      <c r="O198" s="201"/>
      <c r="P198" s="201"/>
      <c r="Q198" s="201"/>
      <c r="R198" s="201"/>
      <c r="S198" s="201"/>
      <c r="T198" s="202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196" t="s">
        <v>158</v>
      </c>
      <c r="AU198" s="196" t="s">
        <v>86</v>
      </c>
      <c r="AV198" s="13" t="s">
        <v>86</v>
      </c>
      <c r="AW198" s="13" t="s">
        <v>33</v>
      </c>
      <c r="AX198" s="13" t="s">
        <v>84</v>
      </c>
      <c r="AY198" s="196" t="s">
        <v>129</v>
      </c>
    </row>
    <row r="199" s="2" customFormat="1" ht="16.5" customHeight="1">
      <c r="A199" s="36"/>
      <c r="B199" s="179"/>
      <c r="C199" s="211" t="s">
        <v>294</v>
      </c>
      <c r="D199" s="211" t="s">
        <v>242</v>
      </c>
      <c r="E199" s="212" t="s">
        <v>295</v>
      </c>
      <c r="F199" s="213" t="s">
        <v>296</v>
      </c>
      <c r="G199" s="214" t="s">
        <v>256</v>
      </c>
      <c r="H199" s="215">
        <v>9.0600000000000005</v>
      </c>
      <c r="I199" s="216"/>
      <c r="J199" s="217">
        <f>ROUND(I199*H199,2)</f>
        <v>0</v>
      </c>
      <c r="K199" s="218"/>
      <c r="L199" s="219"/>
      <c r="M199" s="220" t="s">
        <v>1</v>
      </c>
      <c r="N199" s="221" t="s">
        <v>42</v>
      </c>
      <c r="O199" s="75"/>
      <c r="P199" s="190">
        <f>O199*H199</f>
        <v>0</v>
      </c>
      <c r="Q199" s="190">
        <v>0.001</v>
      </c>
      <c r="R199" s="190">
        <f>Q199*H199</f>
        <v>0.0090600000000000003</v>
      </c>
      <c r="S199" s="190">
        <v>0</v>
      </c>
      <c r="T199" s="191">
        <f>S199*H199</f>
        <v>0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192" t="s">
        <v>165</v>
      </c>
      <c r="AT199" s="192" t="s">
        <v>242</v>
      </c>
      <c r="AU199" s="192" t="s">
        <v>86</v>
      </c>
      <c r="AY199" s="17" t="s">
        <v>129</v>
      </c>
      <c r="BE199" s="193">
        <f>IF(N199="základní",J199,0)</f>
        <v>0</v>
      </c>
      <c r="BF199" s="193">
        <f>IF(N199="snížená",J199,0)</f>
        <v>0</v>
      </c>
      <c r="BG199" s="193">
        <f>IF(N199="zákl. přenesená",J199,0)</f>
        <v>0</v>
      </c>
      <c r="BH199" s="193">
        <f>IF(N199="sníž. přenesená",J199,0)</f>
        <v>0</v>
      </c>
      <c r="BI199" s="193">
        <f>IF(N199="nulová",J199,0)</f>
        <v>0</v>
      </c>
      <c r="BJ199" s="17" t="s">
        <v>84</v>
      </c>
      <c r="BK199" s="193">
        <f>ROUND(I199*H199,2)</f>
        <v>0</v>
      </c>
      <c r="BL199" s="17" t="s">
        <v>136</v>
      </c>
      <c r="BM199" s="192" t="s">
        <v>297</v>
      </c>
    </row>
    <row r="200" s="13" customFormat="1">
      <c r="A200" s="13"/>
      <c r="B200" s="194"/>
      <c r="C200" s="13"/>
      <c r="D200" s="195" t="s">
        <v>158</v>
      </c>
      <c r="E200" s="13"/>
      <c r="F200" s="197" t="s">
        <v>298</v>
      </c>
      <c r="G200" s="13"/>
      <c r="H200" s="198">
        <v>9.0600000000000005</v>
      </c>
      <c r="I200" s="199"/>
      <c r="J200" s="13"/>
      <c r="K200" s="13"/>
      <c r="L200" s="194"/>
      <c r="M200" s="200"/>
      <c r="N200" s="201"/>
      <c r="O200" s="201"/>
      <c r="P200" s="201"/>
      <c r="Q200" s="201"/>
      <c r="R200" s="201"/>
      <c r="S200" s="201"/>
      <c r="T200" s="202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196" t="s">
        <v>158</v>
      </c>
      <c r="AU200" s="196" t="s">
        <v>86</v>
      </c>
      <c r="AV200" s="13" t="s">
        <v>86</v>
      </c>
      <c r="AW200" s="13" t="s">
        <v>3</v>
      </c>
      <c r="AX200" s="13" t="s">
        <v>84</v>
      </c>
      <c r="AY200" s="196" t="s">
        <v>129</v>
      </c>
    </row>
    <row r="201" s="12" customFormat="1" ht="22.8" customHeight="1">
      <c r="A201" s="12"/>
      <c r="B201" s="167"/>
      <c r="C201" s="12"/>
      <c r="D201" s="168" t="s">
        <v>76</v>
      </c>
      <c r="E201" s="177" t="s">
        <v>148</v>
      </c>
      <c r="F201" s="177" t="s">
        <v>299</v>
      </c>
      <c r="G201" s="12"/>
      <c r="H201" s="12"/>
      <c r="I201" s="170"/>
      <c r="J201" s="178">
        <f>BK201</f>
        <v>0</v>
      </c>
      <c r="K201" s="12"/>
      <c r="L201" s="167"/>
      <c r="M201" s="171"/>
      <c r="N201" s="172"/>
      <c r="O201" s="172"/>
      <c r="P201" s="173">
        <f>SUM(P202:P254)</f>
        <v>0</v>
      </c>
      <c r="Q201" s="172"/>
      <c r="R201" s="173">
        <f>SUM(R202:R254)</f>
        <v>3.8448013999999997</v>
      </c>
      <c r="S201" s="172"/>
      <c r="T201" s="174">
        <f>SUM(T202:T254)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168" t="s">
        <v>84</v>
      </c>
      <c r="AT201" s="175" t="s">
        <v>76</v>
      </c>
      <c r="AU201" s="175" t="s">
        <v>84</v>
      </c>
      <c r="AY201" s="168" t="s">
        <v>129</v>
      </c>
      <c r="BK201" s="176">
        <f>SUM(BK202:BK254)</f>
        <v>0</v>
      </c>
    </row>
    <row r="202" s="2" customFormat="1" ht="24.15" customHeight="1">
      <c r="A202" s="36"/>
      <c r="B202" s="179"/>
      <c r="C202" s="180" t="s">
        <v>300</v>
      </c>
      <c r="D202" s="180" t="s">
        <v>132</v>
      </c>
      <c r="E202" s="181" t="s">
        <v>301</v>
      </c>
      <c r="F202" s="182" t="s">
        <v>302</v>
      </c>
      <c r="G202" s="183" t="s">
        <v>156</v>
      </c>
      <c r="H202" s="184">
        <v>129.53999999999999</v>
      </c>
      <c r="I202" s="185"/>
      <c r="J202" s="186">
        <f>ROUND(I202*H202,2)</f>
        <v>0</v>
      </c>
      <c r="K202" s="187"/>
      <c r="L202" s="37"/>
      <c r="M202" s="188" t="s">
        <v>1</v>
      </c>
      <c r="N202" s="189" t="s">
        <v>42</v>
      </c>
      <c r="O202" s="75"/>
      <c r="P202" s="190">
        <f>O202*H202</f>
        <v>0</v>
      </c>
      <c r="Q202" s="190">
        <v>0</v>
      </c>
      <c r="R202" s="190">
        <f>Q202*H202</f>
        <v>0</v>
      </c>
      <c r="S202" s="190">
        <v>0</v>
      </c>
      <c r="T202" s="191">
        <f>S202*H202</f>
        <v>0</v>
      </c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R202" s="192" t="s">
        <v>136</v>
      </c>
      <c r="AT202" s="192" t="s">
        <v>132</v>
      </c>
      <c r="AU202" s="192" t="s">
        <v>86</v>
      </c>
      <c r="AY202" s="17" t="s">
        <v>129</v>
      </c>
      <c r="BE202" s="193">
        <f>IF(N202="základní",J202,0)</f>
        <v>0</v>
      </c>
      <c r="BF202" s="193">
        <f>IF(N202="snížená",J202,0)</f>
        <v>0</v>
      </c>
      <c r="BG202" s="193">
        <f>IF(N202="zákl. přenesená",J202,0)</f>
        <v>0</v>
      </c>
      <c r="BH202" s="193">
        <f>IF(N202="sníž. přenesená",J202,0)</f>
        <v>0</v>
      </c>
      <c r="BI202" s="193">
        <f>IF(N202="nulová",J202,0)</f>
        <v>0</v>
      </c>
      <c r="BJ202" s="17" t="s">
        <v>84</v>
      </c>
      <c r="BK202" s="193">
        <f>ROUND(I202*H202,2)</f>
        <v>0</v>
      </c>
      <c r="BL202" s="17" t="s">
        <v>136</v>
      </c>
      <c r="BM202" s="192" t="s">
        <v>303</v>
      </c>
    </row>
    <row r="203" s="13" customFormat="1">
      <c r="A203" s="13"/>
      <c r="B203" s="194"/>
      <c r="C203" s="13"/>
      <c r="D203" s="195" t="s">
        <v>158</v>
      </c>
      <c r="E203" s="196" t="s">
        <v>1</v>
      </c>
      <c r="F203" s="197" t="s">
        <v>304</v>
      </c>
      <c r="G203" s="13"/>
      <c r="H203" s="198">
        <v>67.730000000000004</v>
      </c>
      <c r="I203" s="199"/>
      <c r="J203" s="13"/>
      <c r="K203" s="13"/>
      <c r="L203" s="194"/>
      <c r="M203" s="200"/>
      <c r="N203" s="201"/>
      <c r="O203" s="201"/>
      <c r="P203" s="201"/>
      <c r="Q203" s="201"/>
      <c r="R203" s="201"/>
      <c r="S203" s="201"/>
      <c r="T203" s="202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196" t="s">
        <v>158</v>
      </c>
      <c r="AU203" s="196" t="s">
        <v>86</v>
      </c>
      <c r="AV203" s="13" t="s">
        <v>86</v>
      </c>
      <c r="AW203" s="13" t="s">
        <v>33</v>
      </c>
      <c r="AX203" s="13" t="s">
        <v>77</v>
      </c>
      <c r="AY203" s="196" t="s">
        <v>129</v>
      </c>
    </row>
    <row r="204" s="13" customFormat="1">
      <c r="A204" s="13"/>
      <c r="B204" s="194"/>
      <c r="C204" s="13"/>
      <c r="D204" s="195" t="s">
        <v>158</v>
      </c>
      <c r="E204" s="196" t="s">
        <v>1</v>
      </c>
      <c r="F204" s="197" t="s">
        <v>305</v>
      </c>
      <c r="G204" s="13"/>
      <c r="H204" s="198">
        <v>44.520000000000003</v>
      </c>
      <c r="I204" s="199"/>
      <c r="J204" s="13"/>
      <c r="K204" s="13"/>
      <c r="L204" s="194"/>
      <c r="M204" s="200"/>
      <c r="N204" s="201"/>
      <c r="O204" s="201"/>
      <c r="P204" s="201"/>
      <c r="Q204" s="201"/>
      <c r="R204" s="201"/>
      <c r="S204" s="201"/>
      <c r="T204" s="202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196" t="s">
        <v>158</v>
      </c>
      <c r="AU204" s="196" t="s">
        <v>86</v>
      </c>
      <c r="AV204" s="13" t="s">
        <v>86</v>
      </c>
      <c r="AW204" s="13" t="s">
        <v>33</v>
      </c>
      <c r="AX204" s="13" t="s">
        <v>77</v>
      </c>
      <c r="AY204" s="196" t="s">
        <v>129</v>
      </c>
    </row>
    <row r="205" s="13" customFormat="1">
      <c r="A205" s="13"/>
      <c r="B205" s="194"/>
      <c r="C205" s="13"/>
      <c r="D205" s="195" t="s">
        <v>158</v>
      </c>
      <c r="E205" s="196" t="s">
        <v>1</v>
      </c>
      <c r="F205" s="197" t="s">
        <v>306</v>
      </c>
      <c r="G205" s="13"/>
      <c r="H205" s="198">
        <v>17.289999999999999</v>
      </c>
      <c r="I205" s="199"/>
      <c r="J205" s="13"/>
      <c r="K205" s="13"/>
      <c r="L205" s="194"/>
      <c r="M205" s="200"/>
      <c r="N205" s="201"/>
      <c r="O205" s="201"/>
      <c r="P205" s="201"/>
      <c r="Q205" s="201"/>
      <c r="R205" s="201"/>
      <c r="S205" s="201"/>
      <c r="T205" s="202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196" t="s">
        <v>158</v>
      </c>
      <c r="AU205" s="196" t="s">
        <v>86</v>
      </c>
      <c r="AV205" s="13" t="s">
        <v>86</v>
      </c>
      <c r="AW205" s="13" t="s">
        <v>33</v>
      </c>
      <c r="AX205" s="13" t="s">
        <v>77</v>
      </c>
      <c r="AY205" s="196" t="s">
        <v>129</v>
      </c>
    </row>
    <row r="206" s="14" customFormat="1">
      <c r="A206" s="14"/>
      <c r="B206" s="203"/>
      <c r="C206" s="14"/>
      <c r="D206" s="195" t="s">
        <v>158</v>
      </c>
      <c r="E206" s="204" t="s">
        <v>1</v>
      </c>
      <c r="F206" s="205" t="s">
        <v>171</v>
      </c>
      <c r="G206" s="14"/>
      <c r="H206" s="206">
        <v>129.53999999999999</v>
      </c>
      <c r="I206" s="207"/>
      <c r="J206" s="14"/>
      <c r="K206" s="14"/>
      <c r="L206" s="203"/>
      <c r="M206" s="208"/>
      <c r="N206" s="209"/>
      <c r="O206" s="209"/>
      <c r="P206" s="209"/>
      <c r="Q206" s="209"/>
      <c r="R206" s="209"/>
      <c r="S206" s="209"/>
      <c r="T206" s="210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04" t="s">
        <v>158</v>
      </c>
      <c r="AU206" s="204" t="s">
        <v>86</v>
      </c>
      <c r="AV206" s="14" t="s">
        <v>136</v>
      </c>
      <c r="AW206" s="14" t="s">
        <v>33</v>
      </c>
      <c r="AX206" s="14" t="s">
        <v>84</v>
      </c>
      <c r="AY206" s="204" t="s">
        <v>129</v>
      </c>
    </row>
    <row r="207" s="2" customFormat="1" ht="24.15" customHeight="1">
      <c r="A207" s="36"/>
      <c r="B207" s="179"/>
      <c r="C207" s="180" t="s">
        <v>307</v>
      </c>
      <c r="D207" s="180" t="s">
        <v>132</v>
      </c>
      <c r="E207" s="181" t="s">
        <v>308</v>
      </c>
      <c r="F207" s="182" t="s">
        <v>309</v>
      </c>
      <c r="G207" s="183" t="s">
        <v>156</v>
      </c>
      <c r="H207" s="184">
        <v>32.399999999999999</v>
      </c>
      <c r="I207" s="185"/>
      <c r="J207" s="186">
        <f>ROUND(I207*H207,2)</f>
        <v>0</v>
      </c>
      <c r="K207" s="187"/>
      <c r="L207" s="37"/>
      <c r="M207" s="188" t="s">
        <v>1</v>
      </c>
      <c r="N207" s="189" t="s">
        <v>42</v>
      </c>
      <c r="O207" s="75"/>
      <c r="P207" s="190">
        <f>O207*H207</f>
        <v>0</v>
      </c>
      <c r="Q207" s="190">
        <v>0</v>
      </c>
      <c r="R207" s="190">
        <f>Q207*H207</f>
        <v>0</v>
      </c>
      <c r="S207" s="190">
        <v>0</v>
      </c>
      <c r="T207" s="191">
        <f>S207*H207</f>
        <v>0</v>
      </c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R207" s="192" t="s">
        <v>136</v>
      </c>
      <c r="AT207" s="192" t="s">
        <v>132</v>
      </c>
      <c r="AU207" s="192" t="s">
        <v>86</v>
      </c>
      <c r="AY207" s="17" t="s">
        <v>129</v>
      </c>
      <c r="BE207" s="193">
        <f>IF(N207="základní",J207,0)</f>
        <v>0</v>
      </c>
      <c r="BF207" s="193">
        <f>IF(N207="snížená",J207,0)</f>
        <v>0</v>
      </c>
      <c r="BG207" s="193">
        <f>IF(N207="zákl. přenesená",J207,0)</f>
        <v>0</v>
      </c>
      <c r="BH207" s="193">
        <f>IF(N207="sníž. přenesená",J207,0)</f>
        <v>0</v>
      </c>
      <c r="BI207" s="193">
        <f>IF(N207="nulová",J207,0)</f>
        <v>0</v>
      </c>
      <c r="BJ207" s="17" t="s">
        <v>84</v>
      </c>
      <c r="BK207" s="193">
        <f>ROUND(I207*H207,2)</f>
        <v>0</v>
      </c>
      <c r="BL207" s="17" t="s">
        <v>136</v>
      </c>
      <c r="BM207" s="192" t="s">
        <v>310</v>
      </c>
    </row>
    <row r="208" s="13" customFormat="1">
      <c r="A208" s="13"/>
      <c r="B208" s="194"/>
      <c r="C208" s="13"/>
      <c r="D208" s="195" t="s">
        <v>158</v>
      </c>
      <c r="E208" s="196" t="s">
        <v>1</v>
      </c>
      <c r="F208" s="197" t="s">
        <v>311</v>
      </c>
      <c r="G208" s="13"/>
      <c r="H208" s="198">
        <v>32.399999999999999</v>
      </c>
      <c r="I208" s="199"/>
      <c r="J208" s="13"/>
      <c r="K208" s="13"/>
      <c r="L208" s="194"/>
      <c r="M208" s="200"/>
      <c r="N208" s="201"/>
      <c r="O208" s="201"/>
      <c r="P208" s="201"/>
      <c r="Q208" s="201"/>
      <c r="R208" s="201"/>
      <c r="S208" s="201"/>
      <c r="T208" s="202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196" t="s">
        <v>158</v>
      </c>
      <c r="AU208" s="196" t="s">
        <v>86</v>
      </c>
      <c r="AV208" s="13" t="s">
        <v>86</v>
      </c>
      <c r="AW208" s="13" t="s">
        <v>33</v>
      </c>
      <c r="AX208" s="13" t="s">
        <v>84</v>
      </c>
      <c r="AY208" s="196" t="s">
        <v>129</v>
      </c>
    </row>
    <row r="209" s="2" customFormat="1" ht="24.15" customHeight="1">
      <c r="A209" s="36"/>
      <c r="B209" s="179"/>
      <c r="C209" s="180" t="s">
        <v>312</v>
      </c>
      <c r="D209" s="180" t="s">
        <v>132</v>
      </c>
      <c r="E209" s="181" t="s">
        <v>313</v>
      </c>
      <c r="F209" s="182" t="s">
        <v>314</v>
      </c>
      <c r="G209" s="183" t="s">
        <v>156</v>
      </c>
      <c r="H209" s="184">
        <v>31.513999999999999</v>
      </c>
      <c r="I209" s="185"/>
      <c r="J209" s="186">
        <f>ROUND(I209*H209,2)</f>
        <v>0</v>
      </c>
      <c r="K209" s="187"/>
      <c r="L209" s="37"/>
      <c r="M209" s="188" t="s">
        <v>1</v>
      </c>
      <c r="N209" s="189" t="s">
        <v>42</v>
      </c>
      <c r="O209" s="75"/>
      <c r="P209" s="190">
        <f>O209*H209</f>
        <v>0</v>
      </c>
      <c r="Q209" s="190">
        <v>0</v>
      </c>
      <c r="R209" s="190">
        <f>Q209*H209</f>
        <v>0</v>
      </c>
      <c r="S209" s="190">
        <v>0</v>
      </c>
      <c r="T209" s="191">
        <f>S209*H209</f>
        <v>0</v>
      </c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R209" s="192" t="s">
        <v>136</v>
      </c>
      <c r="AT209" s="192" t="s">
        <v>132</v>
      </c>
      <c r="AU209" s="192" t="s">
        <v>86</v>
      </c>
      <c r="AY209" s="17" t="s">
        <v>129</v>
      </c>
      <c r="BE209" s="193">
        <f>IF(N209="základní",J209,0)</f>
        <v>0</v>
      </c>
      <c r="BF209" s="193">
        <f>IF(N209="snížená",J209,0)</f>
        <v>0</v>
      </c>
      <c r="BG209" s="193">
        <f>IF(N209="zákl. přenesená",J209,0)</f>
        <v>0</v>
      </c>
      <c r="BH209" s="193">
        <f>IF(N209="sníž. přenesená",J209,0)</f>
        <v>0</v>
      </c>
      <c r="BI209" s="193">
        <f>IF(N209="nulová",J209,0)</f>
        <v>0</v>
      </c>
      <c r="BJ209" s="17" t="s">
        <v>84</v>
      </c>
      <c r="BK209" s="193">
        <f>ROUND(I209*H209,2)</f>
        <v>0</v>
      </c>
      <c r="BL209" s="17" t="s">
        <v>136</v>
      </c>
      <c r="BM209" s="192" t="s">
        <v>315</v>
      </c>
    </row>
    <row r="210" s="13" customFormat="1">
      <c r="A210" s="13"/>
      <c r="B210" s="194"/>
      <c r="C210" s="13"/>
      <c r="D210" s="195" t="s">
        <v>158</v>
      </c>
      <c r="E210" s="196" t="s">
        <v>1</v>
      </c>
      <c r="F210" s="197" t="s">
        <v>316</v>
      </c>
      <c r="G210" s="13"/>
      <c r="H210" s="198">
        <v>31.513999999999999</v>
      </c>
      <c r="I210" s="199"/>
      <c r="J210" s="13"/>
      <c r="K210" s="13"/>
      <c r="L210" s="194"/>
      <c r="M210" s="200"/>
      <c r="N210" s="201"/>
      <c r="O210" s="201"/>
      <c r="P210" s="201"/>
      <c r="Q210" s="201"/>
      <c r="R210" s="201"/>
      <c r="S210" s="201"/>
      <c r="T210" s="202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196" t="s">
        <v>158</v>
      </c>
      <c r="AU210" s="196" t="s">
        <v>86</v>
      </c>
      <c r="AV210" s="13" t="s">
        <v>86</v>
      </c>
      <c r="AW210" s="13" t="s">
        <v>33</v>
      </c>
      <c r="AX210" s="13" t="s">
        <v>84</v>
      </c>
      <c r="AY210" s="196" t="s">
        <v>129</v>
      </c>
    </row>
    <row r="211" s="2" customFormat="1" ht="21.75" customHeight="1">
      <c r="A211" s="36"/>
      <c r="B211" s="179"/>
      <c r="C211" s="180" t="s">
        <v>317</v>
      </c>
      <c r="D211" s="180" t="s">
        <v>132</v>
      </c>
      <c r="E211" s="181" t="s">
        <v>318</v>
      </c>
      <c r="F211" s="182" t="s">
        <v>319</v>
      </c>
      <c r="G211" s="183" t="s">
        <v>156</v>
      </c>
      <c r="H211" s="184">
        <v>76.920000000000002</v>
      </c>
      <c r="I211" s="185"/>
      <c r="J211" s="186">
        <f>ROUND(I211*H211,2)</f>
        <v>0</v>
      </c>
      <c r="K211" s="187"/>
      <c r="L211" s="37"/>
      <c r="M211" s="188" t="s">
        <v>1</v>
      </c>
      <c r="N211" s="189" t="s">
        <v>42</v>
      </c>
      <c r="O211" s="75"/>
      <c r="P211" s="190">
        <f>O211*H211</f>
        <v>0</v>
      </c>
      <c r="Q211" s="190">
        <v>0</v>
      </c>
      <c r="R211" s="190">
        <f>Q211*H211</f>
        <v>0</v>
      </c>
      <c r="S211" s="190">
        <v>0</v>
      </c>
      <c r="T211" s="191">
        <f>S211*H211</f>
        <v>0</v>
      </c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R211" s="192" t="s">
        <v>136</v>
      </c>
      <c r="AT211" s="192" t="s">
        <v>132</v>
      </c>
      <c r="AU211" s="192" t="s">
        <v>86</v>
      </c>
      <c r="AY211" s="17" t="s">
        <v>129</v>
      </c>
      <c r="BE211" s="193">
        <f>IF(N211="základní",J211,0)</f>
        <v>0</v>
      </c>
      <c r="BF211" s="193">
        <f>IF(N211="snížená",J211,0)</f>
        <v>0</v>
      </c>
      <c r="BG211" s="193">
        <f>IF(N211="zákl. přenesená",J211,0)</f>
        <v>0</v>
      </c>
      <c r="BH211" s="193">
        <f>IF(N211="sníž. přenesená",J211,0)</f>
        <v>0</v>
      </c>
      <c r="BI211" s="193">
        <f>IF(N211="nulová",J211,0)</f>
        <v>0</v>
      </c>
      <c r="BJ211" s="17" t="s">
        <v>84</v>
      </c>
      <c r="BK211" s="193">
        <f>ROUND(I211*H211,2)</f>
        <v>0</v>
      </c>
      <c r="BL211" s="17" t="s">
        <v>136</v>
      </c>
      <c r="BM211" s="192" t="s">
        <v>320</v>
      </c>
    </row>
    <row r="212" s="13" customFormat="1">
      <c r="A212" s="13"/>
      <c r="B212" s="194"/>
      <c r="C212" s="13"/>
      <c r="D212" s="195" t="s">
        <v>158</v>
      </c>
      <c r="E212" s="196" t="s">
        <v>1</v>
      </c>
      <c r="F212" s="197" t="s">
        <v>321</v>
      </c>
      <c r="G212" s="13"/>
      <c r="H212" s="198">
        <v>76.920000000000002</v>
      </c>
      <c r="I212" s="199"/>
      <c r="J212" s="13"/>
      <c r="K212" s="13"/>
      <c r="L212" s="194"/>
      <c r="M212" s="200"/>
      <c r="N212" s="201"/>
      <c r="O212" s="201"/>
      <c r="P212" s="201"/>
      <c r="Q212" s="201"/>
      <c r="R212" s="201"/>
      <c r="S212" s="201"/>
      <c r="T212" s="202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196" t="s">
        <v>158</v>
      </c>
      <c r="AU212" s="196" t="s">
        <v>86</v>
      </c>
      <c r="AV212" s="13" t="s">
        <v>86</v>
      </c>
      <c r="AW212" s="13" t="s">
        <v>33</v>
      </c>
      <c r="AX212" s="13" t="s">
        <v>84</v>
      </c>
      <c r="AY212" s="196" t="s">
        <v>129</v>
      </c>
    </row>
    <row r="213" s="2" customFormat="1" ht="33" customHeight="1">
      <c r="A213" s="36"/>
      <c r="B213" s="179"/>
      <c r="C213" s="180" t="s">
        <v>322</v>
      </c>
      <c r="D213" s="180" t="s">
        <v>132</v>
      </c>
      <c r="E213" s="181" t="s">
        <v>323</v>
      </c>
      <c r="F213" s="182" t="s">
        <v>324</v>
      </c>
      <c r="G213" s="183" t="s">
        <v>156</v>
      </c>
      <c r="H213" s="184">
        <v>94.406000000000006</v>
      </c>
      <c r="I213" s="185"/>
      <c r="J213" s="186">
        <f>ROUND(I213*H213,2)</f>
        <v>0</v>
      </c>
      <c r="K213" s="187"/>
      <c r="L213" s="37"/>
      <c r="M213" s="188" t="s">
        <v>1</v>
      </c>
      <c r="N213" s="189" t="s">
        <v>42</v>
      </c>
      <c r="O213" s="75"/>
      <c r="P213" s="190">
        <f>O213*H213</f>
        <v>0</v>
      </c>
      <c r="Q213" s="190">
        <v>0</v>
      </c>
      <c r="R213" s="190">
        <f>Q213*H213</f>
        <v>0</v>
      </c>
      <c r="S213" s="190">
        <v>0</v>
      </c>
      <c r="T213" s="191">
        <f>S213*H213</f>
        <v>0</v>
      </c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R213" s="192" t="s">
        <v>136</v>
      </c>
      <c r="AT213" s="192" t="s">
        <v>132</v>
      </c>
      <c r="AU213" s="192" t="s">
        <v>86</v>
      </c>
      <c r="AY213" s="17" t="s">
        <v>129</v>
      </c>
      <c r="BE213" s="193">
        <f>IF(N213="základní",J213,0)</f>
        <v>0</v>
      </c>
      <c r="BF213" s="193">
        <f>IF(N213="snížená",J213,0)</f>
        <v>0</v>
      </c>
      <c r="BG213" s="193">
        <f>IF(N213="zákl. přenesená",J213,0)</f>
        <v>0</v>
      </c>
      <c r="BH213" s="193">
        <f>IF(N213="sníž. přenesená",J213,0)</f>
        <v>0</v>
      </c>
      <c r="BI213" s="193">
        <f>IF(N213="nulová",J213,0)</f>
        <v>0</v>
      </c>
      <c r="BJ213" s="17" t="s">
        <v>84</v>
      </c>
      <c r="BK213" s="193">
        <f>ROUND(I213*H213,2)</f>
        <v>0</v>
      </c>
      <c r="BL213" s="17" t="s">
        <v>136</v>
      </c>
      <c r="BM213" s="192" t="s">
        <v>325</v>
      </c>
    </row>
    <row r="214" s="13" customFormat="1">
      <c r="A214" s="13"/>
      <c r="B214" s="194"/>
      <c r="C214" s="13"/>
      <c r="D214" s="195" t="s">
        <v>158</v>
      </c>
      <c r="E214" s="196" t="s">
        <v>1</v>
      </c>
      <c r="F214" s="197" t="s">
        <v>326</v>
      </c>
      <c r="G214" s="13"/>
      <c r="H214" s="198">
        <v>34.57</v>
      </c>
      <c r="I214" s="199"/>
      <c r="J214" s="13"/>
      <c r="K214" s="13"/>
      <c r="L214" s="194"/>
      <c r="M214" s="200"/>
      <c r="N214" s="201"/>
      <c r="O214" s="201"/>
      <c r="P214" s="201"/>
      <c r="Q214" s="201"/>
      <c r="R214" s="201"/>
      <c r="S214" s="201"/>
      <c r="T214" s="202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196" t="s">
        <v>158</v>
      </c>
      <c r="AU214" s="196" t="s">
        <v>86</v>
      </c>
      <c r="AV214" s="13" t="s">
        <v>86</v>
      </c>
      <c r="AW214" s="13" t="s">
        <v>33</v>
      </c>
      <c r="AX214" s="13" t="s">
        <v>77</v>
      </c>
      <c r="AY214" s="196" t="s">
        <v>129</v>
      </c>
    </row>
    <row r="215" s="13" customFormat="1">
      <c r="A215" s="13"/>
      <c r="B215" s="194"/>
      <c r="C215" s="13"/>
      <c r="D215" s="195" t="s">
        <v>158</v>
      </c>
      <c r="E215" s="196" t="s">
        <v>1</v>
      </c>
      <c r="F215" s="197" t="s">
        <v>327</v>
      </c>
      <c r="G215" s="13"/>
      <c r="H215" s="198">
        <v>26.675999999999998</v>
      </c>
      <c r="I215" s="199"/>
      <c r="J215" s="13"/>
      <c r="K215" s="13"/>
      <c r="L215" s="194"/>
      <c r="M215" s="200"/>
      <c r="N215" s="201"/>
      <c r="O215" s="201"/>
      <c r="P215" s="201"/>
      <c r="Q215" s="201"/>
      <c r="R215" s="201"/>
      <c r="S215" s="201"/>
      <c r="T215" s="202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196" t="s">
        <v>158</v>
      </c>
      <c r="AU215" s="196" t="s">
        <v>86</v>
      </c>
      <c r="AV215" s="13" t="s">
        <v>86</v>
      </c>
      <c r="AW215" s="13" t="s">
        <v>33</v>
      </c>
      <c r="AX215" s="13" t="s">
        <v>77</v>
      </c>
      <c r="AY215" s="196" t="s">
        <v>129</v>
      </c>
    </row>
    <row r="216" s="13" customFormat="1">
      <c r="A216" s="13"/>
      <c r="B216" s="194"/>
      <c r="C216" s="13"/>
      <c r="D216" s="195" t="s">
        <v>158</v>
      </c>
      <c r="E216" s="196" t="s">
        <v>1</v>
      </c>
      <c r="F216" s="197" t="s">
        <v>328</v>
      </c>
      <c r="G216" s="13"/>
      <c r="H216" s="198">
        <v>30.199999999999999</v>
      </c>
      <c r="I216" s="199"/>
      <c r="J216" s="13"/>
      <c r="K216" s="13"/>
      <c r="L216" s="194"/>
      <c r="M216" s="200"/>
      <c r="N216" s="201"/>
      <c r="O216" s="201"/>
      <c r="P216" s="201"/>
      <c r="Q216" s="201"/>
      <c r="R216" s="201"/>
      <c r="S216" s="201"/>
      <c r="T216" s="202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196" t="s">
        <v>158</v>
      </c>
      <c r="AU216" s="196" t="s">
        <v>86</v>
      </c>
      <c r="AV216" s="13" t="s">
        <v>86</v>
      </c>
      <c r="AW216" s="13" t="s">
        <v>33</v>
      </c>
      <c r="AX216" s="13" t="s">
        <v>77</v>
      </c>
      <c r="AY216" s="196" t="s">
        <v>129</v>
      </c>
    </row>
    <row r="217" s="13" customFormat="1">
      <c r="A217" s="13"/>
      <c r="B217" s="194"/>
      <c r="C217" s="13"/>
      <c r="D217" s="195" t="s">
        <v>158</v>
      </c>
      <c r="E217" s="196" t="s">
        <v>1</v>
      </c>
      <c r="F217" s="197" t="s">
        <v>329</v>
      </c>
      <c r="G217" s="13"/>
      <c r="H217" s="198">
        <v>2.96</v>
      </c>
      <c r="I217" s="199"/>
      <c r="J217" s="13"/>
      <c r="K217" s="13"/>
      <c r="L217" s="194"/>
      <c r="M217" s="200"/>
      <c r="N217" s="201"/>
      <c r="O217" s="201"/>
      <c r="P217" s="201"/>
      <c r="Q217" s="201"/>
      <c r="R217" s="201"/>
      <c r="S217" s="201"/>
      <c r="T217" s="202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196" t="s">
        <v>158</v>
      </c>
      <c r="AU217" s="196" t="s">
        <v>86</v>
      </c>
      <c r="AV217" s="13" t="s">
        <v>86</v>
      </c>
      <c r="AW217" s="13" t="s">
        <v>33</v>
      </c>
      <c r="AX217" s="13" t="s">
        <v>77</v>
      </c>
      <c r="AY217" s="196" t="s">
        <v>129</v>
      </c>
    </row>
    <row r="218" s="14" customFormat="1">
      <c r="A218" s="14"/>
      <c r="B218" s="203"/>
      <c r="C218" s="14"/>
      <c r="D218" s="195" t="s">
        <v>158</v>
      </c>
      <c r="E218" s="204" t="s">
        <v>1</v>
      </c>
      <c r="F218" s="205" t="s">
        <v>171</v>
      </c>
      <c r="G218" s="14"/>
      <c r="H218" s="206">
        <v>94.406000000000006</v>
      </c>
      <c r="I218" s="207"/>
      <c r="J218" s="14"/>
      <c r="K218" s="14"/>
      <c r="L218" s="203"/>
      <c r="M218" s="208"/>
      <c r="N218" s="209"/>
      <c r="O218" s="209"/>
      <c r="P218" s="209"/>
      <c r="Q218" s="209"/>
      <c r="R218" s="209"/>
      <c r="S218" s="209"/>
      <c r="T218" s="210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04" t="s">
        <v>158</v>
      </c>
      <c r="AU218" s="204" t="s">
        <v>86</v>
      </c>
      <c r="AV218" s="14" t="s">
        <v>136</v>
      </c>
      <c r="AW218" s="14" t="s">
        <v>33</v>
      </c>
      <c r="AX218" s="14" t="s">
        <v>84</v>
      </c>
      <c r="AY218" s="204" t="s">
        <v>129</v>
      </c>
    </row>
    <row r="219" s="2" customFormat="1" ht="24.15" customHeight="1">
      <c r="A219" s="36"/>
      <c r="B219" s="179"/>
      <c r="C219" s="180" t="s">
        <v>330</v>
      </c>
      <c r="D219" s="180" t="s">
        <v>132</v>
      </c>
      <c r="E219" s="181" t="s">
        <v>331</v>
      </c>
      <c r="F219" s="182" t="s">
        <v>332</v>
      </c>
      <c r="G219" s="183" t="s">
        <v>156</v>
      </c>
      <c r="H219" s="184">
        <v>67.730000000000004</v>
      </c>
      <c r="I219" s="185"/>
      <c r="J219" s="186">
        <f>ROUND(I219*H219,2)</f>
        <v>0</v>
      </c>
      <c r="K219" s="187"/>
      <c r="L219" s="37"/>
      <c r="M219" s="188" t="s">
        <v>1</v>
      </c>
      <c r="N219" s="189" t="s">
        <v>42</v>
      </c>
      <c r="O219" s="75"/>
      <c r="P219" s="190">
        <f>O219*H219</f>
        <v>0</v>
      </c>
      <c r="Q219" s="190">
        <v>0</v>
      </c>
      <c r="R219" s="190">
        <f>Q219*H219</f>
        <v>0</v>
      </c>
      <c r="S219" s="190">
        <v>0</v>
      </c>
      <c r="T219" s="191">
        <f>S219*H219</f>
        <v>0</v>
      </c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R219" s="192" t="s">
        <v>136</v>
      </c>
      <c r="AT219" s="192" t="s">
        <v>132</v>
      </c>
      <c r="AU219" s="192" t="s">
        <v>86</v>
      </c>
      <c r="AY219" s="17" t="s">
        <v>129</v>
      </c>
      <c r="BE219" s="193">
        <f>IF(N219="základní",J219,0)</f>
        <v>0</v>
      </c>
      <c r="BF219" s="193">
        <f>IF(N219="snížená",J219,0)</f>
        <v>0</v>
      </c>
      <c r="BG219" s="193">
        <f>IF(N219="zákl. přenesená",J219,0)</f>
        <v>0</v>
      </c>
      <c r="BH219" s="193">
        <f>IF(N219="sníž. přenesená",J219,0)</f>
        <v>0</v>
      </c>
      <c r="BI219" s="193">
        <f>IF(N219="nulová",J219,0)</f>
        <v>0</v>
      </c>
      <c r="BJ219" s="17" t="s">
        <v>84</v>
      </c>
      <c r="BK219" s="193">
        <f>ROUND(I219*H219,2)</f>
        <v>0</v>
      </c>
      <c r="BL219" s="17" t="s">
        <v>136</v>
      </c>
      <c r="BM219" s="192" t="s">
        <v>333</v>
      </c>
    </row>
    <row r="220" s="13" customFormat="1">
      <c r="A220" s="13"/>
      <c r="B220" s="194"/>
      <c r="C220" s="13"/>
      <c r="D220" s="195" t="s">
        <v>158</v>
      </c>
      <c r="E220" s="196" t="s">
        <v>1</v>
      </c>
      <c r="F220" s="197" t="s">
        <v>326</v>
      </c>
      <c r="G220" s="13"/>
      <c r="H220" s="198">
        <v>34.57</v>
      </c>
      <c r="I220" s="199"/>
      <c r="J220" s="13"/>
      <c r="K220" s="13"/>
      <c r="L220" s="194"/>
      <c r="M220" s="200"/>
      <c r="N220" s="201"/>
      <c r="O220" s="201"/>
      <c r="P220" s="201"/>
      <c r="Q220" s="201"/>
      <c r="R220" s="201"/>
      <c r="S220" s="201"/>
      <c r="T220" s="202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196" t="s">
        <v>158</v>
      </c>
      <c r="AU220" s="196" t="s">
        <v>86</v>
      </c>
      <c r="AV220" s="13" t="s">
        <v>86</v>
      </c>
      <c r="AW220" s="13" t="s">
        <v>33</v>
      </c>
      <c r="AX220" s="13" t="s">
        <v>77</v>
      </c>
      <c r="AY220" s="196" t="s">
        <v>129</v>
      </c>
    </row>
    <row r="221" s="13" customFormat="1">
      <c r="A221" s="13"/>
      <c r="B221" s="194"/>
      <c r="C221" s="13"/>
      <c r="D221" s="195" t="s">
        <v>158</v>
      </c>
      <c r="E221" s="196" t="s">
        <v>1</v>
      </c>
      <c r="F221" s="197" t="s">
        <v>328</v>
      </c>
      <c r="G221" s="13"/>
      <c r="H221" s="198">
        <v>30.199999999999999</v>
      </c>
      <c r="I221" s="199"/>
      <c r="J221" s="13"/>
      <c r="K221" s="13"/>
      <c r="L221" s="194"/>
      <c r="M221" s="200"/>
      <c r="N221" s="201"/>
      <c r="O221" s="201"/>
      <c r="P221" s="201"/>
      <c r="Q221" s="201"/>
      <c r="R221" s="201"/>
      <c r="S221" s="201"/>
      <c r="T221" s="202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196" t="s">
        <v>158</v>
      </c>
      <c r="AU221" s="196" t="s">
        <v>86</v>
      </c>
      <c r="AV221" s="13" t="s">
        <v>86</v>
      </c>
      <c r="AW221" s="13" t="s">
        <v>33</v>
      </c>
      <c r="AX221" s="13" t="s">
        <v>77</v>
      </c>
      <c r="AY221" s="196" t="s">
        <v>129</v>
      </c>
    </row>
    <row r="222" s="13" customFormat="1">
      <c r="A222" s="13"/>
      <c r="B222" s="194"/>
      <c r="C222" s="13"/>
      <c r="D222" s="195" t="s">
        <v>158</v>
      </c>
      <c r="E222" s="196" t="s">
        <v>1</v>
      </c>
      <c r="F222" s="197" t="s">
        <v>329</v>
      </c>
      <c r="G222" s="13"/>
      <c r="H222" s="198">
        <v>2.96</v>
      </c>
      <c r="I222" s="199"/>
      <c r="J222" s="13"/>
      <c r="K222" s="13"/>
      <c r="L222" s="194"/>
      <c r="M222" s="200"/>
      <c r="N222" s="201"/>
      <c r="O222" s="201"/>
      <c r="P222" s="201"/>
      <c r="Q222" s="201"/>
      <c r="R222" s="201"/>
      <c r="S222" s="201"/>
      <c r="T222" s="202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196" t="s">
        <v>158</v>
      </c>
      <c r="AU222" s="196" t="s">
        <v>86</v>
      </c>
      <c r="AV222" s="13" t="s">
        <v>86</v>
      </c>
      <c r="AW222" s="13" t="s">
        <v>33</v>
      </c>
      <c r="AX222" s="13" t="s">
        <v>77</v>
      </c>
      <c r="AY222" s="196" t="s">
        <v>129</v>
      </c>
    </row>
    <row r="223" s="14" customFormat="1">
      <c r="A223" s="14"/>
      <c r="B223" s="203"/>
      <c r="C223" s="14"/>
      <c r="D223" s="195" t="s">
        <v>158</v>
      </c>
      <c r="E223" s="204" t="s">
        <v>1</v>
      </c>
      <c r="F223" s="205" t="s">
        <v>171</v>
      </c>
      <c r="G223" s="14"/>
      <c r="H223" s="206">
        <v>67.730000000000004</v>
      </c>
      <c r="I223" s="207"/>
      <c r="J223" s="14"/>
      <c r="K223" s="14"/>
      <c r="L223" s="203"/>
      <c r="M223" s="208"/>
      <c r="N223" s="209"/>
      <c r="O223" s="209"/>
      <c r="P223" s="209"/>
      <c r="Q223" s="209"/>
      <c r="R223" s="209"/>
      <c r="S223" s="209"/>
      <c r="T223" s="210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04" t="s">
        <v>158</v>
      </c>
      <c r="AU223" s="204" t="s">
        <v>86</v>
      </c>
      <c r="AV223" s="14" t="s">
        <v>136</v>
      </c>
      <c r="AW223" s="14" t="s">
        <v>33</v>
      </c>
      <c r="AX223" s="14" t="s">
        <v>84</v>
      </c>
      <c r="AY223" s="204" t="s">
        <v>129</v>
      </c>
    </row>
    <row r="224" s="2" customFormat="1" ht="24.15" customHeight="1">
      <c r="A224" s="36"/>
      <c r="B224" s="179"/>
      <c r="C224" s="180" t="s">
        <v>334</v>
      </c>
      <c r="D224" s="180" t="s">
        <v>132</v>
      </c>
      <c r="E224" s="181" t="s">
        <v>335</v>
      </c>
      <c r="F224" s="182" t="s">
        <v>336</v>
      </c>
      <c r="G224" s="183" t="s">
        <v>156</v>
      </c>
      <c r="H224" s="184">
        <v>8.4540000000000006</v>
      </c>
      <c r="I224" s="185"/>
      <c r="J224" s="186">
        <f>ROUND(I224*H224,2)</f>
        <v>0</v>
      </c>
      <c r="K224" s="187"/>
      <c r="L224" s="37"/>
      <c r="M224" s="188" t="s">
        <v>1</v>
      </c>
      <c r="N224" s="189" t="s">
        <v>42</v>
      </c>
      <c r="O224" s="75"/>
      <c r="P224" s="190">
        <f>O224*H224</f>
        <v>0</v>
      </c>
      <c r="Q224" s="190">
        <v>0</v>
      </c>
      <c r="R224" s="190">
        <f>Q224*H224</f>
        <v>0</v>
      </c>
      <c r="S224" s="190">
        <v>0</v>
      </c>
      <c r="T224" s="191">
        <f>S224*H224</f>
        <v>0</v>
      </c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R224" s="192" t="s">
        <v>136</v>
      </c>
      <c r="AT224" s="192" t="s">
        <v>132</v>
      </c>
      <c r="AU224" s="192" t="s">
        <v>86</v>
      </c>
      <c r="AY224" s="17" t="s">
        <v>129</v>
      </c>
      <c r="BE224" s="193">
        <f>IF(N224="základní",J224,0)</f>
        <v>0</v>
      </c>
      <c r="BF224" s="193">
        <f>IF(N224="snížená",J224,0)</f>
        <v>0</v>
      </c>
      <c r="BG224" s="193">
        <f>IF(N224="zákl. přenesená",J224,0)</f>
        <v>0</v>
      </c>
      <c r="BH224" s="193">
        <f>IF(N224="sníž. přenesená",J224,0)</f>
        <v>0</v>
      </c>
      <c r="BI224" s="193">
        <f>IF(N224="nulová",J224,0)</f>
        <v>0</v>
      </c>
      <c r="BJ224" s="17" t="s">
        <v>84</v>
      </c>
      <c r="BK224" s="193">
        <f>ROUND(I224*H224,2)</f>
        <v>0</v>
      </c>
      <c r="BL224" s="17" t="s">
        <v>136</v>
      </c>
      <c r="BM224" s="192" t="s">
        <v>337</v>
      </c>
    </row>
    <row r="225" s="13" customFormat="1">
      <c r="A225" s="13"/>
      <c r="B225" s="194"/>
      <c r="C225" s="13"/>
      <c r="D225" s="195" t="s">
        <v>158</v>
      </c>
      <c r="E225" s="196" t="s">
        <v>1</v>
      </c>
      <c r="F225" s="197" t="s">
        <v>338</v>
      </c>
      <c r="G225" s="13"/>
      <c r="H225" s="198">
        <v>8.4540000000000006</v>
      </c>
      <c r="I225" s="199"/>
      <c r="J225" s="13"/>
      <c r="K225" s="13"/>
      <c r="L225" s="194"/>
      <c r="M225" s="200"/>
      <c r="N225" s="201"/>
      <c r="O225" s="201"/>
      <c r="P225" s="201"/>
      <c r="Q225" s="201"/>
      <c r="R225" s="201"/>
      <c r="S225" s="201"/>
      <c r="T225" s="202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196" t="s">
        <v>158</v>
      </c>
      <c r="AU225" s="196" t="s">
        <v>86</v>
      </c>
      <c r="AV225" s="13" t="s">
        <v>86</v>
      </c>
      <c r="AW225" s="13" t="s">
        <v>33</v>
      </c>
      <c r="AX225" s="13" t="s">
        <v>84</v>
      </c>
      <c r="AY225" s="196" t="s">
        <v>129</v>
      </c>
    </row>
    <row r="226" s="2" customFormat="1" ht="24.15" customHeight="1">
      <c r="A226" s="36"/>
      <c r="B226" s="179"/>
      <c r="C226" s="180" t="s">
        <v>339</v>
      </c>
      <c r="D226" s="180" t="s">
        <v>132</v>
      </c>
      <c r="E226" s="181" t="s">
        <v>340</v>
      </c>
      <c r="F226" s="182" t="s">
        <v>341</v>
      </c>
      <c r="G226" s="183" t="s">
        <v>156</v>
      </c>
      <c r="H226" s="184">
        <v>67.730000000000004</v>
      </c>
      <c r="I226" s="185"/>
      <c r="J226" s="186">
        <f>ROUND(I226*H226,2)</f>
        <v>0</v>
      </c>
      <c r="K226" s="187"/>
      <c r="L226" s="37"/>
      <c r="M226" s="188" t="s">
        <v>1</v>
      </c>
      <c r="N226" s="189" t="s">
        <v>42</v>
      </c>
      <c r="O226" s="75"/>
      <c r="P226" s="190">
        <f>O226*H226</f>
        <v>0</v>
      </c>
      <c r="Q226" s="190">
        <v>0</v>
      </c>
      <c r="R226" s="190">
        <f>Q226*H226</f>
        <v>0</v>
      </c>
      <c r="S226" s="190">
        <v>0</v>
      </c>
      <c r="T226" s="191">
        <f>S226*H226</f>
        <v>0</v>
      </c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R226" s="192" t="s">
        <v>136</v>
      </c>
      <c r="AT226" s="192" t="s">
        <v>132</v>
      </c>
      <c r="AU226" s="192" t="s">
        <v>86</v>
      </c>
      <c r="AY226" s="17" t="s">
        <v>129</v>
      </c>
      <c r="BE226" s="193">
        <f>IF(N226="základní",J226,0)</f>
        <v>0</v>
      </c>
      <c r="BF226" s="193">
        <f>IF(N226="snížená",J226,0)</f>
        <v>0</v>
      </c>
      <c r="BG226" s="193">
        <f>IF(N226="zákl. přenesená",J226,0)</f>
        <v>0</v>
      </c>
      <c r="BH226" s="193">
        <f>IF(N226="sníž. přenesená",J226,0)</f>
        <v>0</v>
      </c>
      <c r="BI226" s="193">
        <f>IF(N226="nulová",J226,0)</f>
        <v>0</v>
      </c>
      <c r="BJ226" s="17" t="s">
        <v>84</v>
      </c>
      <c r="BK226" s="193">
        <f>ROUND(I226*H226,2)</f>
        <v>0</v>
      </c>
      <c r="BL226" s="17" t="s">
        <v>136</v>
      </c>
      <c r="BM226" s="192" t="s">
        <v>342</v>
      </c>
    </row>
    <row r="227" s="13" customFormat="1">
      <c r="A227" s="13"/>
      <c r="B227" s="194"/>
      <c r="C227" s="13"/>
      <c r="D227" s="195" t="s">
        <v>158</v>
      </c>
      <c r="E227" s="196" t="s">
        <v>1</v>
      </c>
      <c r="F227" s="197" t="s">
        <v>326</v>
      </c>
      <c r="G227" s="13"/>
      <c r="H227" s="198">
        <v>34.57</v>
      </c>
      <c r="I227" s="199"/>
      <c r="J227" s="13"/>
      <c r="K227" s="13"/>
      <c r="L227" s="194"/>
      <c r="M227" s="200"/>
      <c r="N227" s="201"/>
      <c r="O227" s="201"/>
      <c r="P227" s="201"/>
      <c r="Q227" s="201"/>
      <c r="R227" s="201"/>
      <c r="S227" s="201"/>
      <c r="T227" s="202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196" t="s">
        <v>158</v>
      </c>
      <c r="AU227" s="196" t="s">
        <v>86</v>
      </c>
      <c r="AV227" s="13" t="s">
        <v>86</v>
      </c>
      <c r="AW227" s="13" t="s">
        <v>33</v>
      </c>
      <c r="AX227" s="13" t="s">
        <v>77</v>
      </c>
      <c r="AY227" s="196" t="s">
        <v>129</v>
      </c>
    </row>
    <row r="228" s="13" customFormat="1">
      <c r="A228" s="13"/>
      <c r="B228" s="194"/>
      <c r="C228" s="13"/>
      <c r="D228" s="195" t="s">
        <v>158</v>
      </c>
      <c r="E228" s="196" t="s">
        <v>1</v>
      </c>
      <c r="F228" s="197" t="s">
        <v>328</v>
      </c>
      <c r="G228" s="13"/>
      <c r="H228" s="198">
        <v>30.199999999999999</v>
      </c>
      <c r="I228" s="199"/>
      <c r="J228" s="13"/>
      <c r="K228" s="13"/>
      <c r="L228" s="194"/>
      <c r="M228" s="200"/>
      <c r="N228" s="201"/>
      <c r="O228" s="201"/>
      <c r="P228" s="201"/>
      <c r="Q228" s="201"/>
      <c r="R228" s="201"/>
      <c r="S228" s="201"/>
      <c r="T228" s="202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196" t="s">
        <v>158</v>
      </c>
      <c r="AU228" s="196" t="s">
        <v>86</v>
      </c>
      <c r="AV228" s="13" t="s">
        <v>86</v>
      </c>
      <c r="AW228" s="13" t="s">
        <v>33</v>
      </c>
      <c r="AX228" s="13" t="s">
        <v>77</v>
      </c>
      <c r="AY228" s="196" t="s">
        <v>129</v>
      </c>
    </row>
    <row r="229" s="13" customFormat="1">
      <c r="A229" s="13"/>
      <c r="B229" s="194"/>
      <c r="C229" s="13"/>
      <c r="D229" s="195" t="s">
        <v>158</v>
      </c>
      <c r="E229" s="196" t="s">
        <v>1</v>
      </c>
      <c r="F229" s="197" t="s">
        <v>329</v>
      </c>
      <c r="G229" s="13"/>
      <c r="H229" s="198">
        <v>2.96</v>
      </c>
      <c r="I229" s="199"/>
      <c r="J229" s="13"/>
      <c r="K229" s="13"/>
      <c r="L229" s="194"/>
      <c r="M229" s="200"/>
      <c r="N229" s="201"/>
      <c r="O229" s="201"/>
      <c r="P229" s="201"/>
      <c r="Q229" s="201"/>
      <c r="R229" s="201"/>
      <c r="S229" s="201"/>
      <c r="T229" s="202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196" t="s">
        <v>158</v>
      </c>
      <c r="AU229" s="196" t="s">
        <v>86</v>
      </c>
      <c r="AV229" s="13" t="s">
        <v>86</v>
      </c>
      <c r="AW229" s="13" t="s">
        <v>33</v>
      </c>
      <c r="AX229" s="13" t="s">
        <v>77</v>
      </c>
      <c r="AY229" s="196" t="s">
        <v>129</v>
      </c>
    </row>
    <row r="230" s="14" customFormat="1">
      <c r="A230" s="14"/>
      <c r="B230" s="203"/>
      <c r="C230" s="14"/>
      <c r="D230" s="195" t="s">
        <v>158</v>
      </c>
      <c r="E230" s="204" t="s">
        <v>1</v>
      </c>
      <c r="F230" s="205" t="s">
        <v>171</v>
      </c>
      <c r="G230" s="14"/>
      <c r="H230" s="206">
        <v>67.730000000000004</v>
      </c>
      <c r="I230" s="207"/>
      <c r="J230" s="14"/>
      <c r="K230" s="14"/>
      <c r="L230" s="203"/>
      <c r="M230" s="208"/>
      <c r="N230" s="209"/>
      <c r="O230" s="209"/>
      <c r="P230" s="209"/>
      <c r="Q230" s="209"/>
      <c r="R230" s="209"/>
      <c r="S230" s="209"/>
      <c r="T230" s="210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04" t="s">
        <v>158</v>
      </c>
      <c r="AU230" s="204" t="s">
        <v>86</v>
      </c>
      <c r="AV230" s="14" t="s">
        <v>136</v>
      </c>
      <c r="AW230" s="14" t="s">
        <v>33</v>
      </c>
      <c r="AX230" s="14" t="s">
        <v>84</v>
      </c>
      <c r="AY230" s="204" t="s">
        <v>129</v>
      </c>
    </row>
    <row r="231" s="2" customFormat="1" ht="24.15" customHeight="1">
      <c r="A231" s="36"/>
      <c r="B231" s="179"/>
      <c r="C231" s="180" t="s">
        <v>343</v>
      </c>
      <c r="D231" s="180" t="s">
        <v>132</v>
      </c>
      <c r="E231" s="181" t="s">
        <v>344</v>
      </c>
      <c r="F231" s="182" t="s">
        <v>345</v>
      </c>
      <c r="G231" s="183" t="s">
        <v>156</v>
      </c>
      <c r="H231" s="184">
        <v>260.24599999999998</v>
      </c>
      <c r="I231" s="185"/>
      <c r="J231" s="186">
        <f>ROUND(I231*H231,2)</f>
        <v>0</v>
      </c>
      <c r="K231" s="187"/>
      <c r="L231" s="37"/>
      <c r="M231" s="188" t="s">
        <v>1</v>
      </c>
      <c r="N231" s="189" t="s">
        <v>42</v>
      </c>
      <c r="O231" s="75"/>
      <c r="P231" s="190">
        <f>O231*H231</f>
        <v>0</v>
      </c>
      <c r="Q231" s="190">
        <v>0</v>
      </c>
      <c r="R231" s="190">
        <f>Q231*H231</f>
        <v>0</v>
      </c>
      <c r="S231" s="190">
        <v>0</v>
      </c>
      <c r="T231" s="191">
        <f>S231*H231</f>
        <v>0</v>
      </c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R231" s="192" t="s">
        <v>136</v>
      </c>
      <c r="AT231" s="192" t="s">
        <v>132</v>
      </c>
      <c r="AU231" s="192" t="s">
        <v>86</v>
      </c>
      <c r="AY231" s="17" t="s">
        <v>129</v>
      </c>
      <c r="BE231" s="193">
        <f>IF(N231="základní",J231,0)</f>
        <v>0</v>
      </c>
      <c r="BF231" s="193">
        <f>IF(N231="snížená",J231,0)</f>
        <v>0</v>
      </c>
      <c r="BG231" s="193">
        <f>IF(N231="zákl. přenesená",J231,0)</f>
        <v>0</v>
      </c>
      <c r="BH231" s="193">
        <f>IF(N231="sníž. přenesená",J231,0)</f>
        <v>0</v>
      </c>
      <c r="BI231" s="193">
        <f>IF(N231="nulová",J231,0)</f>
        <v>0</v>
      </c>
      <c r="BJ231" s="17" t="s">
        <v>84</v>
      </c>
      <c r="BK231" s="193">
        <f>ROUND(I231*H231,2)</f>
        <v>0</v>
      </c>
      <c r="BL231" s="17" t="s">
        <v>136</v>
      </c>
      <c r="BM231" s="192" t="s">
        <v>346</v>
      </c>
    </row>
    <row r="232" s="13" customFormat="1">
      <c r="A232" s="13"/>
      <c r="B232" s="194"/>
      <c r="C232" s="13"/>
      <c r="D232" s="195" t="s">
        <v>158</v>
      </c>
      <c r="E232" s="196" t="s">
        <v>1</v>
      </c>
      <c r="F232" s="197" t="s">
        <v>326</v>
      </c>
      <c r="G232" s="13"/>
      <c r="H232" s="198">
        <v>34.57</v>
      </c>
      <c r="I232" s="199"/>
      <c r="J232" s="13"/>
      <c r="K232" s="13"/>
      <c r="L232" s="194"/>
      <c r="M232" s="200"/>
      <c r="N232" s="201"/>
      <c r="O232" s="201"/>
      <c r="P232" s="201"/>
      <c r="Q232" s="201"/>
      <c r="R232" s="201"/>
      <c r="S232" s="201"/>
      <c r="T232" s="202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196" t="s">
        <v>158</v>
      </c>
      <c r="AU232" s="196" t="s">
        <v>86</v>
      </c>
      <c r="AV232" s="13" t="s">
        <v>86</v>
      </c>
      <c r="AW232" s="13" t="s">
        <v>33</v>
      </c>
      <c r="AX232" s="13" t="s">
        <v>77</v>
      </c>
      <c r="AY232" s="196" t="s">
        <v>129</v>
      </c>
    </row>
    <row r="233" s="13" customFormat="1">
      <c r="A233" s="13"/>
      <c r="B233" s="194"/>
      <c r="C233" s="13"/>
      <c r="D233" s="195" t="s">
        <v>158</v>
      </c>
      <c r="E233" s="196" t="s">
        <v>1</v>
      </c>
      <c r="F233" s="197" t="s">
        <v>347</v>
      </c>
      <c r="G233" s="13"/>
      <c r="H233" s="198">
        <v>115.596</v>
      </c>
      <c r="I233" s="199"/>
      <c r="J233" s="13"/>
      <c r="K233" s="13"/>
      <c r="L233" s="194"/>
      <c r="M233" s="200"/>
      <c r="N233" s="201"/>
      <c r="O233" s="201"/>
      <c r="P233" s="201"/>
      <c r="Q233" s="201"/>
      <c r="R233" s="201"/>
      <c r="S233" s="201"/>
      <c r="T233" s="202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196" t="s">
        <v>158</v>
      </c>
      <c r="AU233" s="196" t="s">
        <v>86</v>
      </c>
      <c r="AV233" s="13" t="s">
        <v>86</v>
      </c>
      <c r="AW233" s="13" t="s">
        <v>33</v>
      </c>
      <c r="AX233" s="13" t="s">
        <v>77</v>
      </c>
      <c r="AY233" s="196" t="s">
        <v>129</v>
      </c>
    </row>
    <row r="234" s="13" customFormat="1">
      <c r="A234" s="13"/>
      <c r="B234" s="194"/>
      <c r="C234" s="13"/>
      <c r="D234" s="195" t="s">
        <v>158</v>
      </c>
      <c r="E234" s="196" t="s">
        <v>1</v>
      </c>
      <c r="F234" s="197" t="s">
        <v>328</v>
      </c>
      <c r="G234" s="13"/>
      <c r="H234" s="198">
        <v>30.199999999999999</v>
      </c>
      <c r="I234" s="199"/>
      <c r="J234" s="13"/>
      <c r="K234" s="13"/>
      <c r="L234" s="194"/>
      <c r="M234" s="200"/>
      <c r="N234" s="201"/>
      <c r="O234" s="201"/>
      <c r="P234" s="201"/>
      <c r="Q234" s="201"/>
      <c r="R234" s="201"/>
      <c r="S234" s="201"/>
      <c r="T234" s="202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196" t="s">
        <v>158</v>
      </c>
      <c r="AU234" s="196" t="s">
        <v>86</v>
      </c>
      <c r="AV234" s="13" t="s">
        <v>86</v>
      </c>
      <c r="AW234" s="13" t="s">
        <v>33</v>
      </c>
      <c r="AX234" s="13" t="s">
        <v>77</v>
      </c>
      <c r="AY234" s="196" t="s">
        <v>129</v>
      </c>
    </row>
    <row r="235" s="13" customFormat="1">
      <c r="A235" s="13"/>
      <c r="B235" s="194"/>
      <c r="C235" s="13"/>
      <c r="D235" s="195" t="s">
        <v>158</v>
      </c>
      <c r="E235" s="196" t="s">
        <v>1</v>
      </c>
      <c r="F235" s="197" t="s">
        <v>329</v>
      </c>
      <c r="G235" s="13"/>
      <c r="H235" s="198">
        <v>2.96</v>
      </c>
      <c r="I235" s="199"/>
      <c r="J235" s="13"/>
      <c r="K235" s="13"/>
      <c r="L235" s="194"/>
      <c r="M235" s="200"/>
      <c r="N235" s="201"/>
      <c r="O235" s="201"/>
      <c r="P235" s="201"/>
      <c r="Q235" s="201"/>
      <c r="R235" s="201"/>
      <c r="S235" s="201"/>
      <c r="T235" s="202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196" t="s">
        <v>158</v>
      </c>
      <c r="AU235" s="196" t="s">
        <v>86</v>
      </c>
      <c r="AV235" s="13" t="s">
        <v>86</v>
      </c>
      <c r="AW235" s="13" t="s">
        <v>33</v>
      </c>
      <c r="AX235" s="13" t="s">
        <v>77</v>
      </c>
      <c r="AY235" s="196" t="s">
        <v>129</v>
      </c>
    </row>
    <row r="236" s="13" customFormat="1">
      <c r="A236" s="13"/>
      <c r="B236" s="194"/>
      <c r="C236" s="13"/>
      <c r="D236" s="195" t="s">
        <v>158</v>
      </c>
      <c r="E236" s="196" t="s">
        <v>1</v>
      </c>
      <c r="F236" s="197" t="s">
        <v>348</v>
      </c>
      <c r="G236" s="13"/>
      <c r="H236" s="198">
        <v>76.920000000000002</v>
      </c>
      <c r="I236" s="199"/>
      <c r="J236" s="13"/>
      <c r="K236" s="13"/>
      <c r="L236" s="194"/>
      <c r="M236" s="200"/>
      <c r="N236" s="201"/>
      <c r="O236" s="201"/>
      <c r="P236" s="201"/>
      <c r="Q236" s="201"/>
      <c r="R236" s="201"/>
      <c r="S236" s="201"/>
      <c r="T236" s="202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196" t="s">
        <v>158</v>
      </c>
      <c r="AU236" s="196" t="s">
        <v>86</v>
      </c>
      <c r="AV236" s="13" t="s">
        <v>86</v>
      </c>
      <c r="AW236" s="13" t="s">
        <v>33</v>
      </c>
      <c r="AX236" s="13" t="s">
        <v>77</v>
      </c>
      <c r="AY236" s="196" t="s">
        <v>129</v>
      </c>
    </row>
    <row r="237" s="14" customFormat="1">
      <c r="A237" s="14"/>
      <c r="B237" s="203"/>
      <c r="C237" s="14"/>
      <c r="D237" s="195" t="s">
        <v>158</v>
      </c>
      <c r="E237" s="204" t="s">
        <v>1</v>
      </c>
      <c r="F237" s="205" t="s">
        <v>171</v>
      </c>
      <c r="G237" s="14"/>
      <c r="H237" s="206">
        <v>260.24599999999998</v>
      </c>
      <c r="I237" s="207"/>
      <c r="J237" s="14"/>
      <c r="K237" s="14"/>
      <c r="L237" s="203"/>
      <c r="M237" s="208"/>
      <c r="N237" s="209"/>
      <c r="O237" s="209"/>
      <c r="P237" s="209"/>
      <c r="Q237" s="209"/>
      <c r="R237" s="209"/>
      <c r="S237" s="209"/>
      <c r="T237" s="210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04" t="s">
        <v>158</v>
      </c>
      <c r="AU237" s="204" t="s">
        <v>86</v>
      </c>
      <c r="AV237" s="14" t="s">
        <v>136</v>
      </c>
      <c r="AW237" s="14" t="s">
        <v>33</v>
      </c>
      <c r="AX237" s="14" t="s">
        <v>84</v>
      </c>
      <c r="AY237" s="204" t="s">
        <v>129</v>
      </c>
    </row>
    <row r="238" s="2" customFormat="1" ht="24.15" customHeight="1">
      <c r="A238" s="36"/>
      <c r="B238" s="179"/>
      <c r="C238" s="180" t="s">
        <v>349</v>
      </c>
      <c r="D238" s="180" t="s">
        <v>132</v>
      </c>
      <c r="E238" s="181" t="s">
        <v>350</v>
      </c>
      <c r="F238" s="182" t="s">
        <v>351</v>
      </c>
      <c r="G238" s="183" t="s">
        <v>156</v>
      </c>
      <c r="H238" s="184">
        <v>156.65000000000001</v>
      </c>
      <c r="I238" s="185"/>
      <c r="J238" s="186">
        <f>ROUND(I238*H238,2)</f>
        <v>0</v>
      </c>
      <c r="K238" s="187"/>
      <c r="L238" s="37"/>
      <c r="M238" s="188" t="s">
        <v>1</v>
      </c>
      <c r="N238" s="189" t="s">
        <v>42</v>
      </c>
      <c r="O238" s="75"/>
      <c r="P238" s="190">
        <f>O238*H238</f>
        <v>0</v>
      </c>
      <c r="Q238" s="190">
        <v>0</v>
      </c>
      <c r="R238" s="190">
        <f>Q238*H238</f>
        <v>0</v>
      </c>
      <c r="S238" s="190">
        <v>0</v>
      </c>
      <c r="T238" s="191">
        <f>S238*H238</f>
        <v>0</v>
      </c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R238" s="192" t="s">
        <v>136</v>
      </c>
      <c r="AT238" s="192" t="s">
        <v>132</v>
      </c>
      <c r="AU238" s="192" t="s">
        <v>86</v>
      </c>
      <c r="AY238" s="17" t="s">
        <v>129</v>
      </c>
      <c r="BE238" s="193">
        <f>IF(N238="základní",J238,0)</f>
        <v>0</v>
      </c>
      <c r="BF238" s="193">
        <f>IF(N238="snížená",J238,0)</f>
        <v>0</v>
      </c>
      <c r="BG238" s="193">
        <f>IF(N238="zákl. přenesená",J238,0)</f>
        <v>0</v>
      </c>
      <c r="BH238" s="193">
        <f>IF(N238="sníž. přenesená",J238,0)</f>
        <v>0</v>
      </c>
      <c r="BI238" s="193">
        <f>IF(N238="nulová",J238,0)</f>
        <v>0</v>
      </c>
      <c r="BJ238" s="17" t="s">
        <v>84</v>
      </c>
      <c r="BK238" s="193">
        <f>ROUND(I238*H238,2)</f>
        <v>0</v>
      </c>
      <c r="BL238" s="17" t="s">
        <v>136</v>
      </c>
      <c r="BM238" s="192" t="s">
        <v>352</v>
      </c>
    </row>
    <row r="239" s="13" customFormat="1">
      <c r="A239" s="13"/>
      <c r="B239" s="194"/>
      <c r="C239" s="13"/>
      <c r="D239" s="195" t="s">
        <v>158</v>
      </c>
      <c r="E239" s="196" t="s">
        <v>1</v>
      </c>
      <c r="F239" s="197" t="s">
        <v>326</v>
      </c>
      <c r="G239" s="13"/>
      <c r="H239" s="198">
        <v>34.57</v>
      </c>
      <c r="I239" s="199"/>
      <c r="J239" s="13"/>
      <c r="K239" s="13"/>
      <c r="L239" s="194"/>
      <c r="M239" s="200"/>
      <c r="N239" s="201"/>
      <c r="O239" s="201"/>
      <c r="P239" s="201"/>
      <c r="Q239" s="201"/>
      <c r="R239" s="201"/>
      <c r="S239" s="201"/>
      <c r="T239" s="202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196" t="s">
        <v>158</v>
      </c>
      <c r="AU239" s="196" t="s">
        <v>86</v>
      </c>
      <c r="AV239" s="13" t="s">
        <v>86</v>
      </c>
      <c r="AW239" s="13" t="s">
        <v>33</v>
      </c>
      <c r="AX239" s="13" t="s">
        <v>77</v>
      </c>
      <c r="AY239" s="196" t="s">
        <v>129</v>
      </c>
    </row>
    <row r="240" s="13" customFormat="1">
      <c r="A240" s="13"/>
      <c r="B240" s="194"/>
      <c r="C240" s="13"/>
      <c r="D240" s="195" t="s">
        <v>158</v>
      </c>
      <c r="E240" s="196" t="s">
        <v>1</v>
      </c>
      <c r="F240" s="197" t="s">
        <v>181</v>
      </c>
      <c r="G240" s="13"/>
      <c r="H240" s="198">
        <v>88.920000000000002</v>
      </c>
      <c r="I240" s="199"/>
      <c r="J240" s="13"/>
      <c r="K240" s="13"/>
      <c r="L240" s="194"/>
      <c r="M240" s="200"/>
      <c r="N240" s="201"/>
      <c r="O240" s="201"/>
      <c r="P240" s="201"/>
      <c r="Q240" s="201"/>
      <c r="R240" s="201"/>
      <c r="S240" s="201"/>
      <c r="T240" s="202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196" t="s">
        <v>158</v>
      </c>
      <c r="AU240" s="196" t="s">
        <v>86</v>
      </c>
      <c r="AV240" s="13" t="s">
        <v>86</v>
      </c>
      <c r="AW240" s="13" t="s">
        <v>33</v>
      </c>
      <c r="AX240" s="13" t="s">
        <v>77</v>
      </c>
      <c r="AY240" s="196" t="s">
        <v>129</v>
      </c>
    </row>
    <row r="241" s="13" customFormat="1">
      <c r="A241" s="13"/>
      <c r="B241" s="194"/>
      <c r="C241" s="13"/>
      <c r="D241" s="195" t="s">
        <v>158</v>
      </c>
      <c r="E241" s="196" t="s">
        <v>1</v>
      </c>
      <c r="F241" s="197" t="s">
        <v>328</v>
      </c>
      <c r="G241" s="13"/>
      <c r="H241" s="198">
        <v>30.199999999999999</v>
      </c>
      <c r="I241" s="199"/>
      <c r="J241" s="13"/>
      <c r="K241" s="13"/>
      <c r="L241" s="194"/>
      <c r="M241" s="200"/>
      <c r="N241" s="201"/>
      <c r="O241" s="201"/>
      <c r="P241" s="201"/>
      <c r="Q241" s="201"/>
      <c r="R241" s="201"/>
      <c r="S241" s="201"/>
      <c r="T241" s="202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196" t="s">
        <v>158</v>
      </c>
      <c r="AU241" s="196" t="s">
        <v>86</v>
      </c>
      <c r="AV241" s="13" t="s">
        <v>86</v>
      </c>
      <c r="AW241" s="13" t="s">
        <v>33</v>
      </c>
      <c r="AX241" s="13" t="s">
        <v>77</v>
      </c>
      <c r="AY241" s="196" t="s">
        <v>129</v>
      </c>
    </row>
    <row r="242" s="13" customFormat="1">
      <c r="A242" s="13"/>
      <c r="B242" s="194"/>
      <c r="C242" s="13"/>
      <c r="D242" s="195" t="s">
        <v>158</v>
      </c>
      <c r="E242" s="196" t="s">
        <v>1</v>
      </c>
      <c r="F242" s="197" t="s">
        <v>329</v>
      </c>
      <c r="G242" s="13"/>
      <c r="H242" s="198">
        <v>2.96</v>
      </c>
      <c r="I242" s="199"/>
      <c r="J242" s="13"/>
      <c r="K242" s="13"/>
      <c r="L242" s="194"/>
      <c r="M242" s="200"/>
      <c r="N242" s="201"/>
      <c r="O242" s="201"/>
      <c r="P242" s="201"/>
      <c r="Q242" s="201"/>
      <c r="R242" s="201"/>
      <c r="S242" s="201"/>
      <c r="T242" s="202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196" t="s">
        <v>158</v>
      </c>
      <c r="AU242" s="196" t="s">
        <v>86</v>
      </c>
      <c r="AV242" s="13" t="s">
        <v>86</v>
      </c>
      <c r="AW242" s="13" t="s">
        <v>33</v>
      </c>
      <c r="AX242" s="13" t="s">
        <v>77</v>
      </c>
      <c r="AY242" s="196" t="s">
        <v>129</v>
      </c>
    </row>
    <row r="243" s="14" customFormat="1">
      <c r="A243" s="14"/>
      <c r="B243" s="203"/>
      <c r="C243" s="14"/>
      <c r="D243" s="195" t="s">
        <v>158</v>
      </c>
      <c r="E243" s="204" t="s">
        <v>1</v>
      </c>
      <c r="F243" s="205" t="s">
        <v>171</v>
      </c>
      <c r="G243" s="14"/>
      <c r="H243" s="206">
        <v>156.65000000000001</v>
      </c>
      <c r="I243" s="207"/>
      <c r="J243" s="14"/>
      <c r="K243" s="14"/>
      <c r="L243" s="203"/>
      <c r="M243" s="208"/>
      <c r="N243" s="209"/>
      <c r="O243" s="209"/>
      <c r="P243" s="209"/>
      <c r="Q243" s="209"/>
      <c r="R243" s="209"/>
      <c r="S243" s="209"/>
      <c r="T243" s="210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04" t="s">
        <v>158</v>
      </c>
      <c r="AU243" s="204" t="s">
        <v>86</v>
      </c>
      <c r="AV243" s="14" t="s">
        <v>136</v>
      </c>
      <c r="AW243" s="14" t="s">
        <v>33</v>
      </c>
      <c r="AX243" s="14" t="s">
        <v>84</v>
      </c>
      <c r="AY243" s="204" t="s">
        <v>129</v>
      </c>
    </row>
    <row r="244" s="2" customFormat="1" ht="24.15" customHeight="1">
      <c r="A244" s="36"/>
      <c r="B244" s="179"/>
      <c r="C244" s="180" t="s">
        <v>353</v>
      </c>
      <c r="D244" s="180" t="s">
        <v>132</v>
      </c>
      <c r="E244" s="181" t="s">
        <v>354</v>
      </c>
      <c r="F244" s="182" t="s">
        <v>355</v>
      </c>
      <c r="G244" s="183" t="s">
        <v>156</v>
      </c>
      <c r="H244" s="184">
        <v>76.920000000000002</v>
      </c>
      <c r="I244" s="185"/>
      <c r="J244" s="186">
        <f>ROUND(I244*H244,2)</f>
        <v>0</v>
      </c>
      <c r="K244" s="187"/>
      <c r="L244" s="37"/>
      <c r="M244" s="188" t="s">
        <v>1</v>
      </c>
      <c r="N244" s="189" t="s">
        <v>42</v>
      </c>
      <c r="O244" s="75"/>
      <c r="P244" s="190">
        <f>O244*H244</f>
        <v>0</v>
      </c>
      <c r="Q244" s="190">
        <v>0</v>
      </c>
      <c r="R244" s="190">
        <f>Q244*H244</f>
        <v>0</v>
      </c>
      <c r="S244" s="190">
        <v>0</v>
      </c>
      <c r="T244" s="191">
        <f>S244*H244</f>
        <v>0</v>
      </c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R244" s="192" t="s">
        <v>136</v>
      </c>
      <c r="AT244" s="192" t="s">
        <v>132</v>
      </c>
      <c r="AU244" s="192" t="s">
        <v>86</v>
      </c>
      <c r="AY244" s="17" t="s">
        <v>129</v>
      </c>
      <c r="BE244" s="193">
        <f>IF(N244="základní",J244,0)</f>
        <v>0</v>
      </c>
      <c r="BF244" s="193">
        <f>IF(N244="snížená",J244,0)</f>
        <v>0</v>
      </c>
      <c r="BG244" s="193">
        <f>IF(N244="zákl. přenesená",J244,0)</f>
        <v>0</v>
      </c>
      <c r="BH244" s="193">
        <f>IF(N244="sníž. přenesená",J244,0)</f>
        <v>0</v>
      </c>
      <c r="BI244" s="193">
        <f>IF(N244="nulová",J244,0)</f>
        <v>0</v>
      </c>
      <c r="BJ244" s="17" t="s">
        <v>84</v>
      </c>
      <c r="BK244" s="193">
        <f>ROUND(I244*H244,2)</f>
        <v>0</v>
      </c>
      <c r="BL244" s="17" t="s">
        <v>136</v>
      </c>
      <c r="BM244" s="192" t="s">
        <v>356</v>
      </c>
    </row>
    <row r="245" s="13" customFormat="1">
      <c r="A245" s="13"/>
      <c r="B245" s="194"/>
      <c r="C245" s="13"/>
      <c r="D245" s="195" t="s">
        <v>158</v>
      </c>
      <c r="E245" s="196" t="s">
        <v>1</v>
      </c>
      <c r="F245" s="197" t="s">
        <v>357</v>
      </c>
      <c r="G245" s="13"/>
      <c r="H245" s="198">
        <v>74.379999999999995</v>
      </c>
      <c r="I245" s="199"/>
      <c r="J245" s="13"/>
      <c r="K245" s="13"/>
      <c r="L245" s="194"/>
      <c r="M245" s="200"/>
      <c r="N245" s="201"/>
      <c r="O245" s="201"/>
      <c r="P245" s="201"/>
      <c r="Q245" s="201"/>
      <c r="R245" s="201"/>
      <c r="S245" s="201"/>
      <c r="T245" s="202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196" t="s">
        <v>158</v>
      </c>
      <c r="AU245" s="196" t="s">
        <v>86</v>
      </c>
      <c r="AV245" s="13" t="s">
        <v>86</v>
      </c>
      <c r="AW245" s="13" t="s">
        <v>33</v>
      </c>
      <c r="AX245" s="13" t="s">
        <v>77</v>
      </c>
      <c r="AY245" s="196" t="s">
        <v>129</v>
      </c>
    </row>
    <row r="246" s="13" customFormat="1">
      <c r="A246" s="13"/>
      <c r="B246" s="194"/>
      <c r="C246" s="13"/>
      <c r="D246" s="195" t="s">
        <v>158</v>
      </c>
      <c r="E246" s="196" t="s">
        <v>1</v>
      </c>
      <c r="F246" s="197" t="s">
        <v>358</v>
      </c>
      <c r="G246" s="13"/>
      <c r="H246" s="198">
        <v>2.54</v>
      </c>
      <c r="I246" s="199"/>
      <c r="J246" s="13"/>
      <c r="K246" s="13"/>
      <c r="L246" s="194"/>
      <c r="M246" s="200"/>
      <c r="N246" s="201"/>
      <c r="O246" s="201"/>
      <c r="P246" s="201"/>
      <c r="Q246" s="201"/>
      <c r="R246" s="201"/>
      <c r="S246" s="201"/>
      <c r="T246" s="202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196" t="s">
        <v>158</v>
      </c>
      <c r="AU246" s="196" t="s">
        <v>86</v>
      </c>
      <c r="AV246" s="13" t="s">
        <v>86</v>
      </c>
      <c r="AW246" s="13" t="s">
        <v>33</v>
      </c>
      <c r="AX246" s="13" t="s">
        <v>77</v>
      </c>
      <c r="AY246" s="196" t="s">
        <v>129</v>
      </c>
    </row>
    <row r="247" s="14" customFormat="1">
      <c r="A247" s="14"/>
      <c r="B247" s="203"/>
      <c r="C247" s="14"/>
      <c r="D247" s="195" t="s">
        <v>158</v>
      </c>
      <c r="E247" s="204" t="s">
        <v>1</v>
      </c>
      <c r="F247" s="205" t="s">
        <v>171</v>
      </c>
      <c r="G247" s="14"/>
      <c r="H247" s="206">
        <v>76.920000000000002</v>
      </c>
      <c r="I247" s="207"/>
      <c r="J247" s="14"/>
      <c r="K247" s="14"/>
      <c r="L247" s="203"/>
      <c r="M247" s="208"/>
      <c r="N247" s="209"/>
      <c r="O247" s="209"/>
      <c r="P247" s="209"/>
      <c r="Q247" s="209"/>
      <c r="R247" s="209"/>
      <c r="S247" s="209"/>
      <c r="T247" s="210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04" t="s">
        <v>158</v>
      </c>
      <c r="AU247" s="204" t="s">
        <v>86</v>
      </c>
      <c r="AV247" s="14" t="s">
        <v>136</v>
      </c>
      <c r="AW247" s="14" t="s">
        <v>33</v>
      </c>
      <c r="AX247" s="14" t="s">
        <v>84</v>
      </c>
      <c r="AY247" s="204" t="s">
        <v>129</v>
      </c>
    </row>
    <row r="248" s="2" customFormat="1" ht="24.15" customHeight="1">
      <c r="A248" s="36"/>
      <c r="B248" s="179"/>
      <c r="C248" s="180" t="s">
        <v>359</v>
      </c>
      <c r="D248" s="180" t="s">
        <v>132</v>
      </c>
      <c r="E248" s="181" t="s">
        <v>360</v>
      </c>
      <c r="F248" s="182" t="s">
        <v>361</v>
      </c>
      <c r="G248" s="183" t="s">
        <v>156</v>
      </c>
      <c r="H248" s="184">
        <v>16.908000000000001</v>
      </c>
      <c r="I248" s="185"/>
      <c r="J248" s="186">
        <f>ROUND(I248*H248,2)</f>
        <v>0</v>
      </c>
      <c r="K248" s="187"/>
      <c r="L248" s="37"/>
      <c r="M248" s="188" t="s">
        <v>1</v>
      </c>
      <c r="N248" s="189" t="s">
        <v>42</v>
      </c>
      <c r="O248" s="75"/>
      <c r="P248" s="190">
        <f>O248*H248</f>
        <v>0</v>
      </c>
      <c r="Q248" s="190">
        <v>0</v>
      </c>
      <c r="R248" s="190">
        <f>Q248*H248</f>
        <v>0</v>
      </c>
      <c r="S248" s="190">
        <v>0</v>
      </c>
      <c r="T248" s="191">
        <f>S248*H248</f>
        <v>0</v>
      </c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R248" s="192" t="s">
        <v>136</v>
      </c>
      <c r="AT248" s="192" t="s">
        <v>132</v>
      </c>
      <c r="AU248" s="192" t="s">
        <v>86</v>
      </c>
      <c r="AY248" s="17" t="s">
        <v>129</v>
      </c>
      <c r="BE248" s="193">
        <f>IF(N248="základní",J248,0)</f>
        <v>0</v>
      </c>
      <c r="BF248" s="193">
        <f>IF(N248="snížená",J248,0)</f>
        <v>0</v>
      </c>
      <c r="BG248" s="193">
        <f>IF(N248="zákl. přenesená",J248,0)</f>
        <v>0</v>
      </c>
      <c r="BH248" s="193">
        <f>IF(N248="sníž. přenesená",J248,0)</f>
        <v>0</v>
      </c>
      <c r="BI248" s="193">
        <f>IF(N248="nulová",J248,0)</f>
        <v>0</v>
      </c>
      <c r="BJ248" s="17" t="s">
        <v>84</v>
      </c>
      <c r="BK248" s="193">
        <f>ROUND(I248*H248,2)</f>
        <v>0</v>
      </c>
      <c r="BL248" s="17" t="s">
        <v>136</v>
      </c>
      <c r="BM248" s="192" t="s">
        <v>362</v>
      </c>
    </row>
    <row r="249" s="13" customFormat="1">
      <c r="A249" s="13"/>
      <c r="B249" s="194"/>
      <c r="C249" s="13"/>
      <c r="D249" s="195" t="s">
        <v>158</v>
      </c>
      <c r="E249" s="196" t="s">
        <v>1</v>
      </c>
      <c r="F249" s="197" t="s">
        <v>363</v>
      </c>
      <c r="G249" s="13"/>
      <c r="H249" s="198">
        <v>16.908000000000001</v>
      </c>
      <c r="I249" s="199"/>
      <c r="J249" s="13"/>
      <c r="K249" s="13"/>
      <c r="L249" s="194"/>
      <c r="M249" s="200"/>
      <c r="N249" s="201"/>
      <c r="O249" s="201"/>
      <c r="P249" s="201"/>
      <c r="Q249" s="201"/>
      <c r="R249" s="201"/>
      <c r="S249" s="201"/>
      <c r="T249" s="202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196" t="s">
        <v>158</v>
      </c>
      <c r="AU249" s="196" t="s">
        <v>86</v>
      </c>
      <c r="AV249" s="13" t="s">
        <v>86</v>
      </c>
      <c r="AW249" s="13" t="s">
        <v>33</v>
      </c>
      <c r="AX249" s="13" t="s">
        <v>84</v>
      </c>
      <c r="AY249" s="196" t="s">
        <v>129</v>
      </c>
    </row>
    <row r="250" s="2" customFormat="1" ht="21.75" customHeight="1">
      <c r="A250" s="36"/>
      <c r="B250" s="179"/>
      <c r="C250" s="180" t="s">
        <v>364</v>
      </c>
      <c r="D250" s="180" t="s">
        <v>132</v>
      </c>
      <c r="E250" s="181" t="s">
        <v>365</v>
      </c>
      <c r="F250" s="182" t="s">
        <v>366</v>
      </c>
      <c r="G250" s="183" t="s">
        <v>156</v>
      </c>
      <c r="H250" s="184">
        <v>8.4540000000000006</v>
      </c>
      <c r="I250" s="185"/>
      <c r="J250" s="186">
        <f>ROUND(I250*H250,2)</f>
        <v>0</v>
      </c>
      <c r="K250" s="187"/>
      <c r="L250" s="37"/>
      <c r="M250" s="188" t="s">
        <v>1</v>
      </c>
      <c r="N250" s="189" t="s">
        <v>42</v>
      </c>
      <c r="O250" s="75"/>
      <c r="P250" s="190">
        <f>O250*H250</f>
        <v>0</v>
      </c>
      <c r="Q250" s="190">
        <v>0.0044000000000000003</v>
      </c>
      <c r="R250" s="190">
        <f>Q250*H250</f>
        <v>0.037197600000000004</v>
      </c>
      <c r="S250" s="190">
        <v>0</v>
      </c>
      <c r="T250" s="191">
        <f>S250*H250</f>
        <v>0</v>
      </c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R250" s="192" t="s">
        <v>136</v>
      </c>
      <c r="AT250" s="192" t="s">
        <v>132</v>
      </c>
      <c r="AU250" s="192" t="s">
        <v>86</v>
      </c>
      <c r="AY250" s="17" t="s">
        <v>129</v>
      </c>
      <c r="BE250" s="193">
        <f>IF(N250="základní",J250,0)</f>
        <v>0</v>
      </c>
      <c r="BF250" s="193">
        <f>IF(N250="snížená",J250,0)</f>
        <v>0</v>
      </c>
      <c r="BG250" s="193">
        <f>IF(N250="zákl. přenesená",J250,0)</f>
        <v>0</v>
      </c>
      <c r="BH250" s="193">
        <f>IF(N250="sníž. přenesená",J250,0)</f>
        <v>0</v>
      </c>
      <c r="BI250" s="193">
        <f>IF(N250="nulová",J250,0)</f>
        <v>0</v>
      </c>
      <c r="BJ250" s="17" t="s">
        <v>84</v>
      </c>
      <c r="BK250" s="193">
        <f>ROUND(I250*H250,2)</f>
        <v>0</v>
      </c>
      <c r="BL250" s="17" t="s">
        <v>136</v>
      </c>
      <c r="BM250" s="192" t="s">
        <v>367</v>
      </c>
    </row>
    <row r="251" s="13" customFormat="1">
      <c r="A251" s="13"/>
      <c r="B251" s="194"/>
      <c r="C251" s="13"/>
      <c r="D251" s="195" t="s">
        <v>158</v>
      </c>
      <c r="E251" s="196" t="s">
        <v>1</v>
      </c>
      <c r="F251" s="197" t="s">
        <v>368</v>
      </c>
      <c r="G251" s="13"/>
      <c r="H251" s="198">
        <v>8.4540000000000006</v>
      </c>
      <c r="I251" s="199"/>
      <c r="J251" s="13"/>
      <c r="K251" s="13"/>
      <c r="L251" s="194"/>
      <c r="M251" s="200"/>
      <c r="N251" s="201"/>
      <c r="O251" s="201"/>
      <c r="P251" s="201"/>
      <c r="Q251" s="201"/>
      <c r="R251" s="201"/>
      <c r="S251" s="201"/>
      <c r="T251" s="202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196" t="s">
        <v>158</v>
      </c>
      <c r="AU251" s="196" t="s">
        <v>86</v>
      </c>
      <c r="AV251" s="13" t="s">
        <v>86</v>
      </c>
      <c r="AW251" s="13" t="s">
        <v>33</v>
      </c>
      <c r="AX251" s="13" t="s">
        <v>84</v>
      </c>
      <c r="AY251" s="196" t="s">
        <v>129</v>
      </c>
    </row>
    <row r="252" s="2" customFormat="1" ht="24.15" customHeight="1">
      <c r="A252" s="36"/>
      <c r="B252" s="179"/>
      <c r="C252" s="180" t="s">
        <v>369</v>
      </c>
      <c r="D252" s="180" t="s">
        <v>132</v>
      </c>
      <c r="E252" s="181" t="s">
        <v>370</v>
      </c>
      <c r="F252" s="182" t="s">
        <v>371</v>
      </c>
      <c r="G252" s="183" t="s">
        <v>156</v>
      </c>
      <c r="H252" s="184">
        <v>17.289999999999999</v>
      </c>
      <c r="I252" s="185"/>
      <c r="J252" s="186">
        <f>ROUND(I252*H252,2)</f>
        <v>0</v>
      </c>
      <c r="K252" s="187"/>
      <c r="L252" s="37"/>
      <c r="M252" s="188" t="s">
        <v>1</v>
      </c>
      <c r="N252" s="189" t="s">
        <v>42</v>
      </c>
      <c r="O252" s="75"/>
      <c r="P252" s="190">
        <f>O252*H252</f>
        <v>0</v>
      </c>
      <c r="Q252" s="190">
        <v>0.089219999999999994</v>
      </c>
      <c r="R252" s="190">
        <f>Q252*H252</f>
        <v>1.5426137999999998</v>
      </c>
      <c r="S252" s="190">
        <v>0</v>
      </c>
      <c r="T252" s="191">
        <f>S252*H252</f>
        <v>0</v>
      </c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R252" s="192" t="s">
        <v>136</v>
      </c>
      <c r="AT252" s="192" t="s">
        <v>132</v>
      </c>
      <c r="AU252" s="192" t="s">
        <v>86</v>
      </c>
      <c r="AY252" s="17" t="s">
        <v>129</v>
      </c>
      <c r="BE252" s="193">
        <f>IF(N252="základní",J252,0)</f>
        <v>0</v>
      </c>
      <c r="BF252" s="193">
        <f>IF(N252="snížená",J252,0)</f>
        <v>0</v>
      </c>
      <c r="BG252" s="193">
        <f>IF(N252="zákl. přenesená",J252,0)</f>
        <v>0</v>
      </c>
      <c r="BH252" s="193">
        <f>IF(N252="sníž. přenesená",J252,0)</f>
        <v>0</v>
      </c>
      <c r="BI252" s="193">
        <f>IF(N252="nulová",J252,0)</f>
        <v>0</v>
      </c>
      <c r="BJ252" s="17" t="s">
        <v>84</v>
      </c>
      <c r="BK252" s="193">
        <f>ROUND(I252*H252,2)</f>
        <v>0</v>
      </c>
      <c r="BL252" s="17" t="s">
        <v>136</v>
      </c>
      <c r="BM252" s="192" t="s">
        <v>372</v>
      </c>
    </row>
    <row r="253" s="13" customFormat="1">
      <c r="A253" s="13"/>
      <c r="B253" s="194"/>
      <c r="C253" s="13"/>
      <c r="D253" s="195" t="s">
        <v>158</v>
      </c>
      <c r="E253" s="196" t="s">
        <v>1</v>
      </c>
      <c r="F253" s="197" t="s">
        <v>373</v>
      </c>
      <c r="G253" s="13"/>
      <c r="H253" s="198">
        <v>17.289999999999999</v>
      </c>
      <c r="I253" s="199"/>
      <c r="J253" s="13"/>
      <c r="K253" s="13"/>
      <c r="L253" s="194"/>
      <c r="M253" s="200"/>
      <c r="N253" s="201"/>
      <c r="O253" s="201"/>
      <c r="P253" s="201"/>
      <c r="Q253" s="201"/>
      <c r="R253" s="201"/>
      <c r="S253" s="201"/>
      <c r="T253" s="202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196" t="s">
        <v>158</v>
      </c>
      <c r="AU253" s="196" t="s">
        <v>86</v>
      </c>
      <c r="AV253" s="13" t="s">
        <v>86</v>
      </c>
      <c r="AW253" s="13" t="s">
        <v>33</v>
      </c>
      <c r="AX253" s="13" t="s">
        <v>84</v>
      </c>
      <c r="AY253" s="196" t="s">
        <v>129</v>
      </c>
    </row>
    <row r="254" s="2" customFormat="1" ht="24.15" customHeight="1">
      <c r="A254" s="36"/>
      <c r="B254" s="179"/>
      <c r="C254" s="211" t="s">
        <v>374</v>
      </c>
      <c r="D254" s="211" t="s">
        <v>242</v>
      </c>
      <c r="E254" s="212" t="s">
        <v>375</v>
      </c>
      <c r="F254" s="213" t="s">
        <v>376</v>
      </c>
      <c r="G254" s="214" t="s">
        <v>156</v>
      </c>
      <c r="H254" s="215">
        <v>17.289999999999999</v>
      </c>
      <c r="I254" s="216"/>
      <c r="J254" s="217">
        <f>ROUND(I254*H254,2)</f>
        <v>0</v>
      </c>
      <c r="K254" s="218"/>
      <c r="L254" s="219"/>
      <c r="M254" s="220" t="s">
        <v>1</v>
      </c>
      <c r="N254" s="221" t="s">
        <v>42</v>
      </c>
      <c r="O254" s="75"/>
      <c r="P254" s="190">
        <f>O254*H254</f>
        <v>0</v>
      </c>
      <c r="Q254" s="190">
        <v>0.13100000000000001</v>
      </c>
      <c r="R254" s="190">
        <f>Q254*H254</f>
        <v>2.2649900000000001</v>
      </c>
      <c r="S254" s="190">
        <v>0</v>
      </c>
      <c r="T254" s="191">
        <f>S254*H254</f>
        <v>0</v>
      </c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R254" s="192" t="s">
        <v>165</v>
      </c>
      <c r="AT254" s="192" t="s">
        <v>242</v>
      </c>
      <c r="AU254" s="192" t="s">
        <v>86</v>
      </c>
      <c r="AY254" s="17" t="s">
        <v>129</v>
      </c>
      <c r="BE254" s="193">
        <f>IF(N254="základní",J254,0)</f>
        <v>0</v>
      </c>
      <c r="BF254" s="193">
        <f>IF(N254="snížená",J254,0)</f>
        <v>0</v>
      </c>
      <c r="BG254" s="193">
        <f>IF(N254="zákl. přenesená",J254,0)</f>
        <v>0</v>
      </c>
      <c r="BH254" s="193">
        <f>IF(N254="sníž. přenesená",J254,0)</f>
        <v>0</v>
      </c>
      <c r="BI254" s="193">
        <f>IF(N254="nulová",J254,0)</f>
        <v>0</v>
      </c>
      <c r="BJ254" s="17" t="s">
        <v>84</v>
      </c>
      <c r="BK254" s="193">
        <f>ROUND(I254*H254,2)</f>
        <v>0</v>
      </c>
      <c r="BL254" s="17" t="s">
        <v>136</v>
      </c>
      <c r="BM254" s="192" t="s">
        <v>377</v>
      </c>
    </row>
    <row r="255" s="12" customFormat="1" ht="22.8" customHeight="1">
      <c r="A255" s="12"/>
      <c r="B255" s="167"/>
      <c r="C255" s="12"/>
      <c r="D255" s="168" t="s">
        <v>76</v>
      </c>
      <c r="E255" s="177" t="s">
        <v>172</v>
      </c>
      <c r="F255" s="177" t="s">
        <v>378</v>
      </c>
      <c r="G255" s="12"/>
      <c r="H255" s="12"/>
      <c r="I255" s="170"/>
      <c r="J255" s="178">
        <f>BK255</f>
        <v>0</v>
      </c>
      <c r="K255" s="12"/>
      <c r="L255" s="167"/>
      <c r="M255" s="171"/>
      <c r="N255" s="172"/>
      <c r="O255" s="172"/>
      <c r="P255" s="173">
        <f>SUM(P256:P305)</f>
        <v>0</v>
      </c>
      <c r="Q255" s="172"/>
      <c r="R255" s="173">
        <f>SUM(R256:R305)</f>
        <v>45.11823412999999</v>
      </c>
      <c r="S255" s="172"/>
      <c r="T255" s="174">
        <f>SUM(T256:T305)</f>
        <v>0.32800000000000001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168" t="s">
        <v>84</v>
      </c>
      <c r="AT255" s="175" t="s">
        <v>76</v>
      </c>
      <c r="AU255" s="175" t="s">
        <v>84</v>
      </c>
      <c r="AY255" s="168" t="s">
        <v>129</v>
      </c>
      <c r="BK255" s="176">
        <f>SUM(BK256:BK305)</f>
        <v>0</v>
      </c>
    </row>
    <row r="256" s="2" customFormat="1" ht="24.15" customHeight="1">
      <c r="A256" s="36"/>
      <c r="B256" s="179"/>
      <c r="C256" s="180" t="s">
        <v>379</v>
      </c>
      <c r="D256" s="180" t="s">
        <v>132</v>
      </c>
      <c r="E256" s="181" t="s">
        <v>380</v>
      </c>
      <c r="F256" s="182" t="s">
        <v>381</v>
      </c>
      <c r="G256" s="183" t="s">
        <v>382</v>
      </c>
      <c r="H256" s="184">
        <v>11</v>
      </c>
      <c r="I256" s="185"/>
      <c r="J256" s="186">
        <f>ROUND(I256*H256,2)</f>
        <v>0</v>
      </c>
      <c r="K256" s="187"/>
      <c r="L256" s="37"/>
      <c r="M256" s="188" t="s">
        <v>1</v>
      </c>
      <c r="N256" s="189" t="s">
        <v>42</v>
      </c>
      <c r="O256" s="75"/>
      <c r="P256" s="190">
        <f>O256*H256</f>
        <v>0</v>
      </c>
      <c r="Q256" s="190">
        <v>0.00069999999999999999</v>
      </c>
      <c r="R256" s="190">
        <f>Q256*H256</f>
        <v>0.0077000000000000002</v>
      </c>
      <c r="S256" s="190">
        <v>0</v>
      </c>
      <c r="T256" s="191">
        <f>S256*H256</f>
        <v>0</v>
      </c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R256" s="192" t="s">
        <v>136</v>
      </c>
      <c r="AT256" s="192" t="s">
        <v>132</v>
      </c>
      <c r="AU256" s="192" t="s">
        <v>86</v>
      </c>
      <c r="AY256" s="17" t="s">
        <v>129</v>
      </c>
      <c r="BE256" s="193">
        <f>IF(N256="základní",J256,0)</f>
        <v>0</v>
      </c>
      <c r="BF256" s="193">
        <f>IF(N256="snížená",J256,0)</f>
        <v>0</v>
      </c>
      <c r="BG256" s="193">
        <f>IF(N256="zákl. přenesená",J256,0)</f>
        <v>0</v>
      </c>
      <c r="BH256" s="193">
        <f>IF(N256="sníž. přenesená",J256,0)</f>
        <v>0</v>
      </c>
      <c r="BI256" s="193">
        <f>IF(N256="nulová",J256,0)</f>
        <v>0</v>
      </c>
      <c r="BJ256" s="17" t="s">
        <v>84</v>
      </c>
      <c r="BK256" s="193">
        <f>ROUND(I256*H256,2)</f>
        <v>0</v>
      </c>
      <c r="BL256" s="17" t="s">
        <v>136</v>
      </c>
      <c r="BM256" s="192" t="s">
        <v>383</v>
      </c>
    </row>
    <row r="257" s="13" customFormat="1">
      <c r="A257" s="13"/>
      <c r="B257" s="194"/>
      <c r="C257" s="13"/>
      <c r="D257" s="195" t="s">
        <v>158</v>
      </c>
      <c r="E257" s="196" t="s">
        <v>1</v>
      </c>
      <c r="F257" s="197" t="s">
        <v>130</v>
      </c>
      <c r="G257" s="13"/>
      <c r="H257" s="198">
        <v>11</v>
      </c>
      <c r="I257" s="199"/>
      <c r="J257" s="13"/>
      <c r="K257" s="13"/>
      <c r="L257" s="194"/>
      <c r="M257" s="200"/>
      <c r="N257" s="201"/>
      <c r="O257" s="201"/>
      <c r="P257" s="201"/>
      <c r="Q257" s="201"/>
      <c r="R257" s="201"/>
      <c r="S257" s="201"/>
      <c r="T257" s="202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196" t="s">
        <v>158</v>
      </c>
      <c r="AU257" s="196" t="s">
        <v>86</v>
      </c>
      <c r="AV257" s="13" t="s">
        <v>86</v>
      </c>
      <c r="AW257" s="13" t="s">
        <v>33</v>
      </c>
      <c r="AX257" s="13" t="s">
        <v>84</v>
      </c>
      <c r="AY257" s="196" t="s">
        <v>129</v>
      </c>
    </row>
    <row r="258" s="2" customFormat="1" ht="24.15" customHeight="1">
      <c r="A258" s="36"/>
      <c r="B258" s="179"/>
      <c r="C258" s="211" t="s">
        <v>384</v>
      </c>
      <c r="D258" s="211" t="s">
        <v>242</v>
      </c>
      <c r="E258" s="212" t="s">
        <v>385</v>
      </c>
      <c r="F258" s="213" t="s">
        <v>386</v>
      </c>
      <c r="G258" s="214" t="s">
        <v>382</v>
      </c>
      <c r="H258" s="215">
        <v>3</v>
      </c>
      <c r="I258" s="216"/>
      <c r="J258" s="217">
        <f>ROUND(I258*H258,2)</f>
        <v>0</v>
      </c>
      <c r="K258" s="218"/>
      <c r="L258" s="219"/>
      <c r="M258" s="220" t="s">
        <v>1</v>
      </c>
      <c r="N258" s="221" t="s">
        <v>42</v>
      </c>
      <c r="O258" s="75"/>
      <c r="P258" s="190">
        <f>O258*H258</f>
        <v>0</v>
      </c>
      <c r="Q258" s="190">
        <v>0.0025000000000000001</v>
      </c>
      <c r="R258" s="190">
        <f>Q258*H258</f>
        <v>0.0074999999999999997</v>
      </c>
      <c r="S258" s="190">
        <v>0</v>
      </c>
      <c r="T258" s="191">
        <f>S258*H258</f>
        <v>0</v>
      </c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R258" s="192" t="s">
        <v>165</v>
      </c>
      <c r="AT258" s="192" t="s">
        <v>242</v>
      </c>
      <c r="AU258" s="192" t="s">
        <v>86</v>
      </c>
      <c r="AY258" s="17" t="s">
        <v>129</v>
      </c>
      <c r="BE258" s="193">
        <f>IF(N258="základní",J258,0)</f>
        <v>0</v>
      </c>
      <c r="BF258" s="193">
        <f>IF(N258="snížená",J258,0)</f>
        <v>0</v>
      </c>
      <c r="BG258" s="193">
        <f>IF(N258="zákl. přenesená",J258,0)</f>
        <v>0</v>
      </c>
      <c r="BH258" s="193">
        <f>IF(N258="sníž. přenesená",J258,0)</f>
        <v>0</v>
      </c>
      <c r="BI258" s="193">
        <f>IF(N258="nulová",J258,0)</f>
        <v>0</v>
      </c>
      <c r="BJ258" s="17" t="s">
        <v>84</v>
      </c>
      <c r="BK258" s="193">
        <f>ROUND(I258*H258,2)</f>
        <v>0</v>
      </c>
      <c r="BL258" s="17" t="s">
        <v>136</v>
      </c>
      <c r="BM258" s="192" t="s">
        <v>387</v>
      </c>
    </row>
    <row r="259" s="2" customFormat="1" ht="24.15" customHeight="1">
      <c r="A259" s="36"/>
      <c r="B259" s="179"/>
      <c r="C259" s="211" t="s">
        <v>388</v>
      </c>
      <c r="D259" s="211" t="s">
        <v>242</v>
      </c>
      <c r="E259" s="212" t="s">
        <v>389</v>
      </c>
      <c r="F259" s="213" t="s">
        <v>390</v>
      </c>
      <c r="G259" s="214" t="s">
        <v>382</v>
      </c>
      <c r="H259" s="215">
        <v>2</v>
      </c>
      <c r="I259" s="216"/>
      <c r="J259" s="217">
        <f>ROUND(I259*H259,2)</f>
        <v>0</v>
      </c>
      <c r="K259" s="218"/>
      <c r="L259" s="219"/>
      <c r="M259" s="220" t="s">
        <v>1</v>
      </c>
      <c r="N259" s="221" t="s">
        <v>42</v>
      </c>
      <c r="O259" s="75"/>
      <c r="P259" s="190">
        <f>O259*H259</f>
        <v>0</v>
      </c>
      <c r="Q259" s="190">
        <v>0.0035000000000000001</v>
      </c>
      <c r="R259" s="190">
        <f>Q259*H259</f>
        <v>0.0070000000000000001</v>
      </c>
      <c r="S259" s="190">
        <v>0</v>
      </c>
      <c r="T259" s="191">
        <f>S259*H259</f>
        <v>0</v>
      </c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R259" s="192" t="s">
        <v>165</v>
      </c>
      <c r="AT259" s="192" t="s">
        <v>242</v>
      </c>
      <c r="AU259" s="192" t="s">
        <v>86</v>
      </c>
      <c r="AY259" s="17" t="s">
        <v>129</v>
      </c>
      <c r="BE259" s="193">
        <f>IF(N259="základní",J259,0)</f>
        <v>0</v>
      </c>
      <c r="BF259" s="193">
        <f>IF(N259="snížená",J259,0)</f>
        <v>0</v>
      </c>
      <c r="BG259" s="193">
        <f>IF(N259="zákl. přenesená",J259,0)</f>
        <v>0</v>
      </c>
      <c r="BH259" s="193">
        <f>IF(N259="sníž. přenesená",J259,0)</f>
        <v>0</v>
      </c>
      <c r="BI259" s="193">
        <f>IF(N259="nulová",J259,0)</f>
        <v>0</v>
      </c>
      <c r="BJ259" s="17" t="s">
        <v>84</v>
      </c>
      <c r="BK259" s="193">
        <f>ROUND(I259*H259,2)</f>
        <v>0</v>
      </c>
      <c r="BL259" s="17" t="s">
        <v>136</v>
      </c>
      <c r="BM259" s="192" t="s">
        <v>391</v>
      </c>
    </row>
    <row r="260" s="2" customFormat="1" ht="16.5" customHeight="1">
      <c r="A260" s="36"/>
      <c r="B260" s="179"/>
      <c r="C260" s="211" t="s">
        <v>392</v>
      </c>
      <c r="D260" s="211" t="s">
        <v>242</v>
      </c>
      <c r="E260" s="212" t="s">
        <v>393</v>
      </c>
      <c r="F260" s="213" t="s">
        <v>394</v>
      </c>
      <c r="G260" s="214" t="s">
        <v>382</v>
      </c>
      <c r="H260" s="215">
        <v>1</v>
      </c>
      <c r="I260" s="216"/>
      <c r="J260" s="217">
        <f>ROUND(I260*H260,2)</f>
        <v>0</v>
      </c>
      <c r="K260" s="218"/>
      <c r="L260" s="219"/>
      <c r="M260" s="220" t="s">
        <v>1</v>
      </c>
      <c r="N260" s="221" t="s">
        <v>42</v>
      </c>
      <c r="O260" s="75"/>
      <c r="P260" s="190">
        <f>O260*H260</f>
        <v>0</v>
      </c>
      <c r="Q260" s="190">
        <v>0.0040000000000000001</v>
      </c>
      <c r="R260" s="190">
        <f>Q260*H260</f>
        <v>0.0040000000000000001</v>
      </c>
      <c r="S260" s="190">
        <v>0</v>
      </c>
      <c r="T260" s="191">
        <f>S260*H260</f>
        <v>0</v>
      </c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R260" s="192" t="s">
        <v>165</v>
      </c>
      <c r="AT260" s="192" t="s">
        <v>242</v>
      </c>
      <c r="AU260" s="192" t="s">
        <v>86</v>
      </c>
      <c r="AY260" s="17" t="s">
        <v>129</v>
      </c>
      <c r="BE260" s="193">
        <f>IF(N260="základní",J260,0)</f>
        <v>0</v>
      </c>
      <c r="BF260" s="193">
        <f>IF(N260="snížená",J260,0)</f>
        <v>0</v>
      </c>
      <c r="BG260" s="193">
        <f>IF(N260="zákl. přenesená",J260,0)</f>
        <v>0</v>
      </c>
      <c r="BH260" s="193">
        <f>IF(N260="sníž. přenesená",J260,0)</f>
        <v>0</v>
      </c>
      <c r="BI260" s="193">
        <f>IF(N260="nulová",J260,0)</f>
        <v>0</v>
      </c>
      <c r="BJ260" s="17" t="s">
        <v>84</v>
      </c>
      <c r="BK260" s="193">
        <f>ROUND(I260*H260,2)</f>
        <v>0</v>
      </c>
      <c r="BL260" s="17" t="s">
        <v>136</v>
      </c>
      <c r="BM260" s="192" t="s">
        <v>395</v>
      </c>
    </row>
    <row r="261" s="2" customFormat="1" ht="16.5" customHeight="1">
      <c r="A261" s="36"/>
      <c r="B261" s="179"/>
      <c r="C261" s="211" t="s">
        <v>396</v>
      </c>
      <c r="D261" s="211" t="s">
        <v>242</v>
      </c>
      <c r="E261" s="212" t="s">
        <v>397</v>
      </c>
      <c r="F261" s="213" t="s">
        <v>398</v>
      </c>
      <c r="G261" s="214" t="s">
        <v>382</v>
      </c>
      <c r="H261" s="215">
        <v>1</v>
      </c>
      <c r="I261" s="216"/>
      <c r="J261" s="217">
        <f>ROUND(I261*H261,2)</f>
        <v>0</v>
      </c>
      <c r="K261" s="218"/>
      <c r="L261" s="219"/>
      <c r="M261" s="220" t="s">
        <v>1</v>
      </c>
      <c r="N261" s="221" t="s">
        <v>42</v>
      </c>
      <c r="O261" s="75"/>
      <c r="P261" s="190">
        <f>O261*H261</f>
        <v>0</v>
      </c>
      <c r="Q261" s="190">
        <v>0.0025000000000000001</v>
      </c>
      <c r="R261" s="190">
        <f>Q261*H261</f>
        <v>0.0025000000000000001</v>
      </c>
      <c r="S261" s="190">
        <v>0</v>
      </c>
      <c r="T261" s="191">
        <f>S261*H261</f>
        <v>0</v>
      </c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R261" s="192" t="s">
        <v>165</v>
      </c>
      <c r="AT261" s="192" t="s">
        <v>242</v>
      </c>
      <c r="AU261" s="192" t="s">
        <v>86</v>
      </c>
      <c r="AY261" s="17" t="s">
        <v>129</v>
      </c>
      <c r="BE261" s="193">
        <f>IF(N261="základní",J261,0)</f>
        <v>0</v>
      </c>
      <c r="BF261" s="193">
        <f>IF(N261="snížená",J261,0)</f>
        <v>0</v>
      </c>
      <c r="BG261" s="193">
        <f>IF(N261="zákl. přenesená",J261,0)</f>
        <v>0</v>
      </c>
      <c r="BH261" s="193">
        <f>IF(N261="sníž. přenesená",J261,0)</f>
        <v>0</v>
      </c>
      <c r="BI261" s="193">
        <f>IF(N261="nulová",J261,0)</f>
        <v>0</v>
      </c>
      <c r="BJ261" s="17" t="s">
        <v>84</v>
      </c>
      <c r="BK261" s="193">
        <f>ROUND(I261*H261,2)</f>
        <v>0</v>
      </c>
      <c r="BL261" s="17" t="s">
        <v>136</v>
      </c>
      <c r="BM261" s="192" t="s">
        <v>399</v>
      </c>
    </row>
    <row r="262" s="2" customFormat="1" ht="16.5" customHeight="1">
      <c r="A262" s="36"/>
      <c r="B262" s="179"/>
      <c r="C262" s="211" t="s">
        <v>400</v>
      </c>
      <c r="D262" s="211" t="s">
        <v>242</v>
      </c>
      <c r="E262" s="212" t="s">
        <v>401</v>
      </c>
      <c r="F262" s="213" t="s">
        <v>402</v>
      </c>
      <c r="G262" s="214" t="s">
        <v>382</v>
      </c>
      <c r="H262" s="215">
        <v>1</v>
      </c>
      <c r="I262" s="216"/>
      <c r="J262" s="217">
        <f>ROUND(I262*H262,2)</f>
        <v>0</v>
      </c>
      <c r="K262" s="218"/>
      <c r="L262" s="219"/>
      <c r="M262" s="220" t="s">
        <v>1</v>
      </c>
      <c r="N262" s="221" t="s">
        <v>42</v>
      </c>
      <c r="O262" s="75"/>
      <c r="P262" s="190">
        <f>O262*H262</f>
        <v>0</v>
      </c>
      <c r="Q262" s="190">
        <v>0.0012999999999999999</v>
      </c>
      <c r="R262" s="190">
        <f>Q262*H262</f>
        <v>0.0012999999999999999</v>
      </c>
      <c r="S262" s="190">
        <v>0</v>
      </c>
      <c r="T262" s="191">
        <f>S262*H262</f>
        <v>0</v>
      </c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R262" s="192" t="s">
        <v>165</v>
      </c>
      <c r="AT262" s="192" t="s">
        <v>242</v>
      </c>
      <c r="AU262" s="192" t="s">
        <v>86</v>
      </c>
      <c r="AY262" s="17" t="s">
        <v>129</v>
      </c>
      <c r="BE262" s="193">
        <f>IF(N262="základní",J262,0)</f>
        <v>0</v>
      </c>
      <c r="BF262" s="193">
        <f>IF(N262="snížená",J262,0)</f>
        <v>0</v>
      </c>
      <c r="BG262" s="193">
        <f>IF(N262="zákl. přenesená",J262,0)</f>
        <v>0</v>
      </c>
      <c r="BH262" s="193">
        <f>IF(N262="sníž. přenesená",J262,0)</f>
        <v>0</v>
      </c>
      <c r="BI262" s="193">
        <f>IF(N262="nulová",J262,0)</f>
        <v>0</v>
      </c>
      <c r="BJ262" s="17" t="s">
        <v>84</v>
      </c>
      <c r="BK262" s="193">
        <f>ROUND(I262*H262,2)</f>
        <v>0</v>
      </c>
      <c r="BL262" s="17" t="s">
        <v>136</v>
      </c>
      <c r="BM262" s="192" t="s">
        <v>403</v>
      </c>
    </row>
    <row r="263" s="2" customFormat="1" ht="24.15" customHeight="1">
      <c r="A263" s="36"/>
      <c r="B263" s="179"/>
      <c r="C263" s="211" t="s">
        <v>404</v>
      </c>
      <c r="D263" s="211" t="s">
        <v>242</v>
      </c>
      <c r="E263" s="212" t="s">
        <v>405</v>
      </c>
      <c r="F263" s="213" t="s">
        <v>406</v>
      </c>
      <c r="G263" s="214" t="s">
        <v>382</v>
      </c>
      <c r="H263" s="215">
        <v>1</v>
      </c>
      <c r="I263" s="216"/>
      <c r="J263" s="217">
        <f>ROUND(I263*H263,2)</f>
        <v>0</v>
      </c>
      <c r="K263" s="218"/>
      <c r="L263" s="219"/>
      <c r="M263" s="220" t="s">
        <v>1</v>
      </c>
      <c r="N263" s="221" t="s">
        <v>42</v>
      </c>
      <c r="O263" s="75"/>
      <c r="P263" s="190">
        <f>O263*H263</f>
        <v>0</v>
      </c>
      <c r="Q263" s="190">
        <v>0.0025999999999999999</v>
      </c>
      <c r="R263" s="190">
        <f>Q263*H263</f>
        <v>0.0025999999999999999</v>
      </c>
      <c r="S263" s="190">
        <v>0</v>
      </c>
      <c r="T263" s="191">
        <f>S263*H263</f>
        <v>0</v>
      </c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R263" s="192" t="s">
        <v>165</v>
      </c>
      <c r="AT263" s="192" t="s">
        <v>242</v>
      </c>
      <c r="AU263" s="192" t="s">
        <v>86</v>
      </c>
      <c r="AY263" s="17" t="s">
        <v>129</v>
      </c>
      <c r="BE263" s="193">
        <f>IF(N263="základní",J263,0)</f>
        <v>0</v>
      </c>
      <c r="BF263" s="193">
        <f>IF(N263="snížená",J263,0)</f>
        <v>0</v>
      </c>
      <c r="BG263" s="193">
        <f>IF(N263="zákl. přenesená",J263,0)</f>
        <v>0</v>
      </c>
      <c r="BH263" s="193">
        <f>IF(N263="sníž. přenesená",J263,0)</f>
        <v>0</v>
      </c>
      <c r="BI263" s="193">
        <f>IF(N263="nulová",J263,0)</f>
        <v>0</v>
      </c>
      <c r="BJ263" s="17" t="s">
        <v>84</v>
      </c>
      <c r="BK263" s="193">
        <f>ROUND(I263*H263,2)</f>
        <v>0</v>
      </c>
      <c r="BL263" s="17" t="s">
        <v>136</v>
      </c>
      <c r="BM263" s="192" t="s">
        <v>407</v>
      </c>
    </row>
    <row r="264" s="2" customFormat="1" ht="16.5" customHeight="1">
      <c r="A264" s="36"/>
      <c r="B264" s="179"/>
      <c r="C264" s="211" t="s">
        <v>408</v>
      </c>
      <c r="D264" s="211" t="s">
        <v>242</v>
      </c>
      <c r="E264" s="212" t="s">
        <v>409</v>
      </c>
      <c r="F264" s="213" t="s">
        <v>410</v>
      </c>
      <c r="G264" s="214" t="s">
        <v>382</v>
      </c>
      <c r="H264" s="215">
        <v>2</v>
      </c>
      <c r="I264" s="216"/>
      <c r="J264" s="217">
        <f>ROUND(I264*H264,2)</f>
        <v>0</v>
      </c>
      <c r="K264" s="218"/>
      <c r="L264" s="219"/>
      <c r="M264" s="220" t="s">
        <v>1</v>
      </c>
      <c r="N264" s="221" t="s">
        <v>42</v>
      </c>
      <c r="O264" s="75"/>
      <c r="P264" s="190">
        <f>O264*H264</f>
        <v>0</v>
      </c>
      <c r="Q264" s="190">
        <v>0.0016999999999999999</v>
      </c>
      <c r="R264" s="190">
        <f>Q264*H264</f>
        <v>0.0033999999999999998</v>
      </c>
      <c r="S264" s="190">
        <v>0</v>
      </c>
      <c r="T264" s="191">
        <f>S264*H264</f>
        <v>0</v>
      </c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R264" s="192" t="s">
        <v>165</v>
      </c>
      <c r="AT264" s="192" t="s">
        <v>242</v>
      </c>
      <c r="AU264" s="192" t="s">
        <v>86</v>
      </c>
      <c r="AY264" s="17" t="s">
        <v>129</v>
      </c>
      <c r="BE264" s="193">
        <f>IF(N264="základní",J264,0)</f>
        <v>0</v>
      </c>
      <c r="BF264" s="193">
        <f>IF(N264="snížená",J264,0)</f>
        <v>0</v>
      </c>
      <c r="BG264" s="193">
        <f>IF(N264="zákl. přenesená",J264,0)</f>
        <v>0</v>
      </c>
      <c r="BH264" s="193">
        <f>IF(N264="sníž. přenesená",J264,0)</f>
        <v>0</v>
      </c>
      <c r="BI264" s="193">
        <f>IF(N264="nulová",J264,0)</f>
        <v>0</v>
      </c>
      <c r="BJ264" s="17" t="s">
        <v>84</v>
      </c>
      <c r="BK264" s="193">
        <f>ROUND(I264*H264,2)</f>
        <v>0</v>
      </c>
      <c r="BL264" s="17" t="s">
        <v>136</v>
      </c>
      <c r="BM264" s="192" t="s">
        <v>411</v>
      </c>
    </row>
    <row r="265" s="2" customFormat="1" ht="24.15" customHeight="1">
      <c r="A265" s="36"/>
      <c r="B265" s="179"/>
      <c r="C265" s="180" t="s">
        <v>412</v>
      </c>
      <c r="D265" s="180" t="s">
        <v>132</v>
      </c>
      <c r="E265" s="181" t="s">
        <v>413</v>
      </c>
      <c r="F265" s="182" t="s">
        <v>414</v>
      </c>
      <c r="G265" s="183" t="s">
        <v>382</v>
      </c>
      <c r="H265" s="184">
        <v>7</v>
      </c>
      <c r="I265" s="185"/>
      <c r="J265" s="186">
        <f>ROUND(I265*H265,2)</f>
        <v>0</v>
      </c>
      <c r="K265" s="187"/>
      <c r="L265" s="37"/>
      <c r="M265" s="188" t="s">
        <v>1</v>
      </c>
      <c r="N265" s="189" t="s">
        <v>42</v>
      </c>
      <c r="O265" s="75"/>
      <c r="P265" s="190">
        <f>O265*H265</f>
        <v>0</v>
      </c>
      <c r="Q265" s="190">
        <v>0.10940999999999999</v>
      </c>
      <c r="R265" s="190">
        <f>Q265*H265</f>
        <v>0.76586999999999994</v>
      </c>
      <c r="S265" s="190">
        <v>0</v>
      </c>
      <c r="T265" s="191">
        <f>S265*H265</f>
        <v>0</v>
      </c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R265" s="192" t="s">
        <v>136</v>
      </c>
      <c r="AT265" s="192" t="s">
        <v>132</v>
      </c>
      <c r="AU265" s="192" t="s">
        <v>86</v>
      </c>
      <c r="AY265" s="17" t="s">
        <v>129</v>
      </c>
      <c r="BE265" s="193">
        <f>IF(N265="základní",J265,0)</f>
        <v>0</v>
      </c>
      <c r="BF265" s="193">
        <f>IF(N265="snížená",J265,0)</f>
        <v>0</v>
      </c>
      <c r="BG265" s="193">
        <f>IF(N265="zákl. přenesená",J265,0)</f>
        <v>0</v>
      </c>
      <c r="BH265" s="193">
        <f>IF(N265="sníž. přenesená",J265,0)</f>
        <v>0</v>
      </c>
      <c r="BI265" s="193">
        <f>IF(N265="nulová",J265,0)</f>
        <v>0</v>
      </c>
      <c r="BJ265" s="17" t="s">
        <v>84</v>
      </c>
      <c r="BK265" s="193">
        <f>ROUND(I265*H265,2)</f>
        <v>0</v>
      </c>
      <c r="BL265" s="17" t="s">
        <v>136</v>
      </c>
      <c r="BM265" s="192" t="s">
        <v>415</v>
      </c>
    </row>
    <row r="266" s="2" customFormat="1" ht="21.75" customHeight="1">
      <c r="A266" s="36"/>
      <c r="B266" s="179"/>
      <c r="C266" s="211" t="s">
        <v>416</v>
      </c>
      <c r="D266" s="211" t="s">
        <v>242</v>
      </c>
      <c r="E266" s="212" t="s">
        <v>417</v>
      </c>
      <c r="F266" s="213" t="s">
        <v>418</v>
      </c>
      <c r="G266" s="214" t="s">
        <v>382</v>
      </c>
      <c r="H266" s="215">
        <v>7</v>
      </c>
      <c r="I266" s="216"/>
      <c r="J266" s="217">
        <f>ROUND(I266*H266,2)</f>
        <v>0</v>
      </c>
      <c r="K266" s="218"/>
      <c r="L266" s="219"/>
      <c r="M266" s="220" t="s">
        <v>1</v>
      </c>
      <c r="N266" s="221" t="s">
        <v>42</v>
      </c>
      <c r="O266" s="75"/>
      <c r="P266" s="190">
        <f>O266*H266</f>
        <v>0</v>
      </c>
      <c r="Q266" s="190">
        <v>0.0064999999999999997</v>
      </c>
      <c r="R266" s="190">
        <f>Q266*H266</f>
        <v>0.045499999999999999</v>
      </c>
      <c r="S266" s="190">
        <v>0</v>
      </c>
      <c r="T266" s="191">
        <f>S266*H266</f>
        <v>0</v>
      </c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R266" s="192" t="s">
        <v>165</v>
      </c>
      <c r="AT266" s="192" t="s">
        <v>242</v>
      </c>
      <c r="AU266" s="192" t="s">
        <v>86</v>
      </c>
      <c r="AY266" s="17" t="s">
        <v>129</v>
      </c>
      <c r="BE266" s="193">
        <f>IF(N266="základní",J266,0)</f>
        <v>0</v>
      </c>
      <c r="BF266" s="193">
        <f>IF(N266="snížená",J266,0)</f>
        <v>0</v>
      </c>
      <c r="BG266" s="193">
        <f>IF(N266="zákl. přenesená",J266,0)</f>
        <v>0</v>
      </c>
      <c r="BH266" s="193">
        <f>IF(N266="sníž. přenesená",J266,0)</f>
        <v>0</v>
      </c>
      <c r="BI266" s="193">
        <f>IF(N266="nulová",J266,0)</f>
        <v>0</v>
      </c>
      <c r="BJ266" s="17" t="s">
        <v>84</v>
      </c>
      <c r="BK266" s="193">
        <f>ROUND(I266*H266,2)</f>
        <v>0</v>
      </c>
      <c r="BL266" s="17" t="s">
        <v>136</v>
      </c>
      <c r="BM266" s="192" t="s">
        <v>419</v>
      </c>
    </row>
    <row r="267" s="13" customFormat="1">
      <c r="A267" s="13"/>
      <c r="B267" s="194"/>
      <c r="C267" s="13"/>
      <c r="D267" s="195" t="s">
        <v>158</v>
      </c>
      <c r="E267" s="196" t="s">
        <v>1</v>
      </c>
      <c r="F267" s="197" t="s">
        <v>160</v>
      </c>
      <c r="G267" s="13"/>
      <c r="H267" s="198">
        <v>7</v>
      </c>
      <c r="I267" s="199"/>
      <c r="J267" s="13"/>
      <c r="K267" s="13"/>
      <c r="L267" s="194"/>
      <c r="M267" s="200"/>
      <c r="N267" s="201"/>
      <c r="O267" s="201"/>
      <c r="P267" s="201"/>
      <c r="Q267" s="201"/>
      <c r="R267" s="201"/>
      <c r="S267" s="201"/>
      <c r="T267" s="202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196" t="s">
        <v>158</v>
      </c>
      <c r="AU267" s="196" t="s">
        <v>86</v>
      </c>
      <c r="AV267" s="13" t="s">
        <v>86</v>
      </c>
      <c r="AW267" s="13" t="s">
        <v>33</v>
      </c>
      <c r="AX267" s="13" t="s">
        <v>84</v>
      </c>
      <c r="AY267" s="196" t="s">
        <v>129</v>
      </c>
    </row>
    <row r="268" s="2" customFormat="1" ht="16.5" customHeight="1">
      <c r="A268" s="36"/>
      <c r="B268" s="179"/>
      <c r="C268" s="211" t="s">
        <v>420</v>
      </c>
      <c r="D268" s="211" t="s">
        <v>242</v>
      </c>
      <c r="E268" s="212" t="s">
        <v>421</v>
      </c>
      <c r="F268" s="213" t="s">
        <v>422</v>
      </c>
      <c r="G268" s="214" t="s">
        <v>382</v>
      </c>
      <c r="H268" s="215">
        <v>7</v>
      </c>
      <c r="I268" s="216"/>
      <c r="J268" s="217">
        <f>ROUND(I268*H268,2)</f>
        <v>0</v>
      </c>
      <c r="K268" s="218"/>
      <c r="L268" s="219"/>
      <c r="M268" s="220" t="s">
        <v>1</v>
      </c>
      <c r="N268" s="221" t="s">
        <v>42</v>
      </c>
      <c r="O268" s="75"/>
      <c r="P268" s="190">
        <f>O268*H268</f>
        <v>0</v>
      </c>
      <c r="Q268" s="190">
        <v>0.00014999999999999999</v>
      </c>
      <c r="R268" s="190">
        <f>Q268*H268</f>
        <v>0.0010499999999999999</v>
      </c>
      <c r="S268" s="190">
        <v>0</v>
      </c>
      <c r="T268" s="191">
        <f>S268*H268</f>
        <v>0</v>
      </c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R268" s="192" t="s">
        <v>165</v>
      </c>
      <c r="AT268" s="192" t="s">
        <v>242</v>
      </c>
      <c r="AU268" s="192" t="s">
        <v>86</v>
      </c>
      <c r="AY268" s="17" t="s">
        <v>129</v>
      </c>
      <c r="BE268" s="193">
        <f>IF(N268="základní",J268,0)</f>
        <v>0</v>
      </c>
      <c r="BF268" s="193">
        <f>IF(N268="snížená",J268,0)</f>
        <v>0</v>
      </c>
      <c r="BG268" s="193">
        <f>IF(N268="zákl. přenesená",J268,0)</f>
        <v>0</v>
      </c>
      <c r="BH268" s="193">
        <f>IF(N268="sníž. přenesená",J268,0)</f>
        <v>0</v>
      </c>
      <c r="BI268" s="193">
        <f>IF(N268="nulová",J268,0)</f>
        <v>0</v>
      </c>
      <c r="BJ268" s="17" t="s">
        <v>84</v>
      </c>
      <c r="BK268" s="193">
        <f>ROUND(I268*H268,2)</f>
        <v>0</v>
      </c>
      <c r="BL268" s="17" t="s">
        <v>136</v>
      </c>
      <c r="BM268" s="192" t="s">
        <v>423</v>
      </c>
    </row>
    <row r="269" s="2" customFormat="1" ht="16.5" customHeight="1">
      <c r="A269" s="36"/>
      <c r="B269" s="179"/>
      <c r="C269" s="211" t="s">
        <v>424</v>
      </c>
      <c r="D269" s="211" t="s">
        <v>242</v>
      </c>
      <c r="E269" s="212" t="s">
        <v>425</v>
      </c>
      <c r="F269" s="213" t="s">
        <v>426</v>
      </c>
      <c r="G269" s="214" t="s">
        <v>382</v>
      </c>
      <c r="H269" s="215">
        <v>7</v>
      </c>
      <c r="I269" s="216"/>
      <c r="J269" s="217">
        <f>ROUND(I269*H269,2)</f>
        <v>0</v>
      </c>
      <c r="K269" s="218"/>
      <c r="L269" s="219"/>
      <c r="M269" s="220" t="s">
        <v>1</v>
      </c>
      <c r="N269" s="221" t="s">
        <v>42</v>
      </c>
      <c r="O269" s="75"/>
      <c r="P269" s="190">
        <f>O269*H269</f>
        <v>0</v>
      </c>
      <c r="Q269" s="190">
        <v>0.00040000000000000002</v>
      </c>
      <c r="R269" s="190">
        <f>Q269*H269</f>
        <v>0.0028</v>
      </c>
      <c r="S269" s="190">
        <v>0</v>
      </c>
      <c r="T269" s="191">
        <f>S269*H269</f>
        <v>0</v>
      </c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R269" s="192" t="s">
        <v>165</v>
      </c>
      <c r="AT269" s="192" t="s">
        <v>242</v>
      </c>
      <c r="AU269" s="192" t="s">
        <v>86</v>
      </c>
      <c r="AY269" s="17" t="s">
        <v>129</v>
      </c>
      <c r="BE269" s="193">
        <f>IF(N269="základní",J269,0)</f>
        <v>0</v>
      </c>
      <c r="BF269" s="193">
        <f>IF(N269="snížená",J269,0)</f>
        <v>0</v>
      </c>
      <c r="BG269" s="193">
        <f>IF(N269="zákl. přenesená",J269,0)</f>
        <v>0</v>
      </c>
      <c r="BH269" s="193">
        <f>IF(N269="sníž. přenesená",J269,0)</f>
        <v>0</v>
      </c>
      <c r="BI269" s="193">
        <f>IF(N269="nulová",J269,0)</f>
        <v>0</v>
      </c>
      <c r="BJ269" s="17" t="s">
        <v>84</v>
      </c>
      <c r="BK269" s="193">
        <f>ROUND(I269*H269,2)</f>
        <v>0</v>
      </c>
      <c r="BL269" s="17" t="s">
        <v>136</v>
      </c>
      <c r="BM269" s="192" t="s">
        <v>427</v>
      </c>
    </row>
    <row r="270" s="2" customFormat="1" ht="24.15" customHeight="1">
      <c r="A270" s="36"/>
      <c r="B270" s="179"/>
      <c r="C270" s="180" t="s">
        <v>428</v>
      </c>
      <c r="D270" s="180" t="s">
        <v>132</v>
      </c>
      <c r="E270" s="181" t="s">
        <v>429</v>
      </c>
      <c r="F270" s="182" t="s">
        <v>430</v>
      </c>
      <c r="G270" s="183" t="s">
        <v>184</v>
      </c>
      <c r="H270" s="184">
        <v>36</v>
      </c>
      <c r="I270" s="185"/>
      <c r="J270" s="186">
        <f>ROUND(I270*H270,2)</f>
        <v>0</v>
      </c>
      <c r="K270" s="187"/>
      <c r="L270" s="37"/>
      <c r="M270" s="188" t="s">
        <v>1</v>
      </c>
      <c r="N270" s="189" t="s">
        <v>42</v>
      </c>
      <c r="O270" s="75"/>
      <c r="P270" s="190">
        <f>O270*H270</f>
        <v>0</v>
      </c>
      <c r="Q270" s="190">
        <v>0.00020000000000000001</v>
      </c>
      <c r="R270" s="190">
        <f>Q270*H270</f>
        <v>0.0072000000000000007</v>
      </c>
      <c r="S270" s="190">
        <v>0</v>
      </c>
      <c r="T270" s="191">
        <f>S270*H270</f>
        <v>0</v>
      </c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R270" s="192" t="s">
        <v>136</v>
      </c>
      <c r="AT270" s="192" t="s">
        <v>132</v>
      </c>
      <c r="AU270" s="192" t="s">
        <v>86</v>
      </c>
      <c r="AY270" s="17" t="s">
        <v>129</v>
      </c>
      <c r="BE270" s="193">
        <f>IF(N270="základní",J270,0)</f>
        <v>0</v>
      </c>
      <c r="BF270" s="193">
        <f>IF(N270="snížená",J270,0)</f>
        <v>0</v>
      </c>
      <c r="BG270" s="193">
        <f>IF(N270="zákl. přenesená",J270,0)</f>
        <v>0</v>
      </c>
      <c r="BH270" s="193">
        <f>IF(N270="sníž. přenesená",J270,0)</f>
        <v>0</v>
      </c>
      <c r="BI270" s="193">
        <f>IF(N270="nulová",J270,0)</f>
        <v>0</v>
      </c>
      <c r="BJ270" s="17" t="s">
        <v>84</v>
      </c>
      <c r="BK270" s="193">
        <f>ROUND(I270*H270,2)</f>
        <v>0</v>
      </c>
      <c r="BL270" s="17" t="s">
        <v>136</v>
      </c>
      <c r="BM270" s="192" t="s">
        <v>431</v>
      </c>
    </row>
    <row r="271" s="2" customFormat="1" ht="24.15" customHeight="1">
      <c r="A271" s="36"/>
      <c r="B271" s="179"/>
      <c r="C271" s="180" t="s">
        <v>432</v>
      </c>
      <c r="D271" s="180" t="s">
        <v>132</v>
      </c>
      <c r="E271" s="181" t="s">
        <v>433</v>
      </c>
      <c r="F271" s="182" t="s">
        <v>434</v>
      </c>
      <c r="G271" s="183" t="s">
        <v>184</v>
      </c>
      <c r="H271" s="184">
        <v>8</v>
      </c>
      <c r="I271" s="185"/>
      <c r="J271" s="186">
        <f>ROUND(I271*H271,2)</f>
        <v>0</v>
      </c>
      <c r="K271" s="187"/>
      <c r="L271" s="37"/>
      <c r="M271" s="188" t="s">
        <v>1</v>
      </c>
      <c r="N271" s="189" t="s">
        <v>42</v>
      </c>
      <c r="O271" s="75"/>
      <c r="P271" s="190">
        <f>O271*H271</f>
        <v>0</v>
      </c>
      <c r="Q271" s="190">
        <v>0.00020000000000000001</v>
      </c>
      <c r="R271" s="190">
        <f>Q271*H271</f>
        <v>0.0016000000000000001</v>
      </c>
      <c r="S271" s="190">
        <v>0</v>
      </c>
      <c r="T271" s="191">
        <f>S271*H271</f>
        <v>0</v>
      </c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R271" s="192" t="s">
        <v>136</v>
      </c>
      <c r="AT271" s="192" t="s">
        <v>132</v>
      </c>
      <c r="AU271" s="192" t="s">
        <v>86</v>
      </c>
      <c r="AY271" s="17" t="s">
        <v>129</v>
      </c>
      <c r="BE271" s="193">
        <f>IF(N271="základní",J271,0)</f>
        <v>0</v>
      </c>
      <c r="BF271" s="193">
        <f>IF(N271="snížená",J271,0)</f>
        <v>0</v>
      </c>
      <c r="BG271" s="193">
        <f>IF(N271="zákl. přenesená",J271,0)</f>
        <v>0</v>
      </c>
      <c r="BH271" s="193">
        <f>IF(N271="sníž. přenesená",J271,0)</f>
        <v>0</v>
      </c>
      <c r="BI271" s="193">
        <f>IF(N271="nulová",J271,0)</f>
        <v>0</v>
      </c>
      <c r="BJ271" s="17" t="s">
        <v>84</v>
      </c>
      <c r="BK271" s="193">
        <f>ROUND(I271*H271,2)</f>
        <v>0</v>
      </c>
      <c r="BL271" s="17" t="s">
        <v>136</v>
      </c>
      <c r="BM271" s="192" t="s">
        <v>435</v>
      </c>
    </row>
    <row r="272" s="2" customFormat="1" ht="24.15" customHeight="1">
      <c r="A272" s="36"/>
      <c r="B272" s="179"/>
      <c r="C272" s="180" t="s">
        <v>436</v>
      </c>
      <c r="D272" s="180" t="s">
        <v>132</v>
      </c>
      <c r="E272" s="181" t="s">
        <v>437</v>
      </c>
      <c r="F272" s="182" t="s">
        <v>438</v>
      </c>
      <c r="G272" s="183" t="s">
        <v>184</v>
      </c>
      <c r="H272" s="184">
        <v>74</v>
      </c>
      <c r="I272" s="185"/>
      <c r="J272" s="186">
        <f>ROUND(I272*H272,2)</f>
        <v>0</v>
      </c>
      <c r="K272" s="187"/>
      <c r="L272" s="37"/>
      <c r="M272" s="188" t="s">
        <v>1</v>
      </c>
      <c r="N272" s="189" t="s">
        <v>42</v>
      </c>
      <c r="O272" s="75"/>
      <c r="P272" s="190">
        <f>O272*H272</f>
        <v>0</v>
      </c>
      <c r="Q272" s="190">
        <v>0.00020000000000000001</v>
      </c>
      <c r="R272" s="190">
        <f>Q272*H272</f>
        <v>0.014800000000000001</v>
      </c>
      <c r="S272" s="190">
        <v>0</v>
      </c>
      <c r="T272" s="191">
        <f>S272*H272</f>
        <v>0</v>
      </c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R272" s="192" t="s">
        <v>136</v>
      </c>
      <c r="AT272" s="192" t="s">
        <v>132</v>
      </c>
      <c r="AU272" s="192" t="s">
        <v>86</v>
      </c>
      <c r="AY272" s="17" t="s">
        <v>129</v>
      </c>
      <c r="BE272" s="193">
        <f>IF(N272="základní",J272,0)</f>
        <v>0</v>
      </c>
      <c r="BF272" s="193">
        <f>IF(N272="snížená",J272,0)</f>
        <v>0</v>
      </c>
      <c r="BG272" s="193">
        <f>IF(N272="zákl. přenesená",J272,0)</f>
        <v>0</v>
      </c>
      <c r="BH272" s="193">
        <f>IF(N272="sníž. přenesená",J272,0)</f>
        <v>0</v>
      </c>
      <c r="BI272" s="193">
        <f>IF(N272="nulová",J272,0)</f>
        <v>0</v>
      </c>
      <c r="BJ272" s="17" t="s">
        <v>84</v>
      </c>
      <c r="BK272" s="193">
        <f>ROUND(I272*H272,2)</f>
        <v>0</v>
      </c>
      <c r="BL272" s="17" t="s">
        <v>136</v>
      </c>
      <c r="BM272" s="192" t="s">
        <v>439</v>
      </c>
    </row>
    <row r="273" s="2" customFormat="1" ht="24.15" customHeight="1">
      <c r="A273" s="36"/>
      <c r="B273" s="179"/>
      <c r="C273" s="180" t="s">
        <v>440</v>
      </c>
      <c r="D273" s="180" t="s">
        <v>132</v>
      </c>
      <c r="E273" s="181" t="s">
        <v>441</v>
      </c>
      <c r="F273" s="182" t="s">
        <v>442</v>
      </c>
      <c r="G273" s="183" t="s">
        <v>184</v>
      </c>
      <c r="H273" s="184">
        <v>8.5</v>
      </c>
      <c r="I273" s="185"/>
      <c r="J273" s="186">
        <f>ROUND(I273*H273,2)</f>
        <v>0</v>
      </c>
      <c r="K273" s="187"/>
      <c r="L273" s="37"/>
      <c r="M273" s="188" t="s">
        <v>1</v>
      </c>
      <c r="N273" s="189" t="s">
        <v>42</v>
      </c>
      <c r="O273" s="75"/>
      <c r="P273" s="190">
        <f>O273*H273</f>
        <v>0</v>
      </c>
      <c r="Q273" s="190">
        <v>0.00040000000000000002</v>
      </c>
      <c r="R273" s="190">
        <f>Q273*H273</f>
        <v>0.0034000000000000002</v>
      </c>
      <c r="S273" s="190">
        <v>0</v>
      </c>
      <c r="T273" s="191">
        <f>S273*H273</f>
        <v>0</v>
      </c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R273" s="192" t="s">
        <v>136</v>
      </c>
      <c r="AT273" s="192" t="s">
        <v>132</v>
      </c>
      <c r="AU273" s="192" t="s">
        <v>86</v>
      </c>
      <c r="AY273" s="17" t="s">
        <v>129</v>
      </c>
      <c r="BE273" s="193">
        <f>IF(N273="základní",J273,0)</f>
        <v>0</v>
      </c>
      <c r="BF273" s="193">
        <f>IF(N273="snížená",J273,0)</f>
        <v>0</v>
      </c>
      <c r="BG273" s="193">
        <f>IF(N273="zákl. přenesená",J273,0)</f>
        <v>0</v>
      </c>
      <c r="BH273" s="193">
        <f>IF(N273="sníž. přenesená",J273,0)</f>
        <v>0</v>
      </c>
      <c r="BI273" s="193">
        <f>IF(N273="nulová",J273,0)</f>
        <v>0</v>
      </c>
      <c r="BJ273" s="17" t="s">
        <v>84</v>
      </c>
      <c r="BK273" s="193">
        <f>ROUND(I273*H273,2)</f>
        <v>0</v>
      </c>
      <c r="BL273" s="17" t="s">
        <v>136</v>
      </c>
      <c r="BM273" s="192" t="s">
        <v>443</v>
      </c>
    </row>
    <row r="274" s="2" customFormat="1" ht="24.15" customHeight="1">
      <c r="A274" s="36"/>
      <c r="B274" s="179"/>
      <c r="C274" s="180" t="s">
        <v>444</v>
      </c>
      <c r="D274" s="180" t="s">
        <v>132</v>
      </c>
      <c r="E274" s="181" t="s">
        <v>445</v>
      </c>
      <c r="F274" s="182" t="s">
        <v>446</v>
      </c>
      <c r="G274" s="183" t="s">
        <v>382</v>
      </c>
      <c r="H274" s="184">
        <v>1</v>
      </c>
      <c r="I274" s="185"/>
      <c r="J274" s="186">
        <f>ROUND(I274*H274,2)</f>
        <v>0</v>
      </c>
      <c r="K274" s="187"/>
      <c r="L274" s="37"/>
      <c r="M274" s="188" t="s">
        <v>1</v>
      </c>
      <c r="N274" s="189" t="s">
        <v>42</v>
      </c>
      <c r="O274" s="75"/>
      <c r="P274" s="190">
        <f>O274*H274</f>
        <v>0</v>
      </c>
      <c r="Q274" s="190">
        <v>0.00054000000000000001</v>
      </c>
      <c r="R274" s="190">
        <f>Q274*H274</f>
        <v>0.00054000000000000001</v>
      </c>
      <c r="S274" s="190">
        <v>0</v>
      </c>
      <c r="T274" s="191">
        <f>S274*H274</f>
        <v>0</v>
      </c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R274" s="192" t="s">
        <v>136</v>
      </c>
      <c r="AT274" s="192" t="s">
        <v>132</v>
      </c>
      <c r="AU274" s="192" t="s">
        <v>86</v>
      </c>
      <c r="AY274" s="17" t="s">
        <v>129</v>
      </c>
      <c r="BE274" s="193">
        <f>IF(N274="základní",J274,0)</f>
        <v>0</v>
      </c>
      <c r="BF274" s="193">
        <f>IF(N274="snížená",J274,0)</f>
        <v>0</v>
      </c>
      <c r="BG274" s="193">
        <f>IF(N274="zákl. přenesená",J274,0)</f>
        <v>0</v>
      </c>
      <c r="BH274" s="193">
        <f>IF(N274="sníž. přenesená",J274,0)</f>
        <v>0</v>
      </c>
      <c r="BI274" s="193">
        <f>IF(N274="nulová",J274,0)</f>
        <v>0</v>
      </c>
      <c r="BJ274" s="17" t="s">
        <v>84</v>
      </c>
      <c r="BK274" s="193">
        <f>ROUND(I274*H274,2)</f>
        <v>0</v>
      </c>
      <c r="BL274" s="17" t="s">
        <v>136</v>
      </c>
      <c r="BM274" s="192" t="s">
        <v>447</v>
      </c>
    </row>
    <row r="275" s="2" customFormat="1" ht="16.5" customHeight="1">
      <c r="A275" s="36"/>
      <c r="B275" s="179"/>
      <c r="C275" s="180" t="s">
        <v>448</v>
      </c>
      <c r="D275" s="180" t="s">
        <v>132</v>
      </c>
      <c r="E275" s="181" t="s">
        <v>449</v>
      </c>
      <c r="F275" s="182" t="s">
        <v>450</v>
      </c>
      <c r="G275" s="183" t="s">
        <v>184</v>
      </c>
      <c r="H275" s="184">
        <v>126.5</v>
      </c>
      <c r="I275" s="185"/>
      <c r="J275" s="186">
        <f>ROUND(I275*H275,2)</f>
        <v>0</v>
      </c>
      <c r="K275" s="187"/>
      <c r="L275" s="37"/>
      <c r="M275" s="188" t="s">
        <v>1</v>
      </c>
      <c r="N275" s="189" t="s">
        <v>42</v>
      </c>
      <c r="O275" s="75"/>
      <c r="P275" s="190">
        <f>O275*H275</f>
        <v>0</v>
      </c>
      <c r="Q275" s="190">
        <v>0</v>
      </c>
      <c r="R275" s="190">
        <f>Q275*H275</f>
        <v>0</v>
      </c>
      <c r="S275" s="190">
        <v>0</v>
      </c>
      <c r="T275" s="191">
        <f>S275*H275</f>
        <v>0</v>
      </c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R275" s="192" t="s">
        <v>136</v>
      </c>
      <c r="AT275" s="192" t="s">
        <v>132</v>
      </c>
      <c r="AU275" s="192" t="s">
        <v>86</v>
      </c>
      <c r="AY275" s="17" t="s">
        <v>129</v>
      </c>
      <c r="BE275" s="193">
        <f>IF(N275="základní",J275,0)</f>
        <v>0</v>
      </c>
      <c r="BF275" s="193">
        <f>IF(N275="snížená",J275,0)</f>
        <v>0</v>
      </c>
      <c r="BG275" s="193">
        <f>IF(N275="zákl. přenesená",J275,0)</f>
        <v>0</v>
      </c>
      <c r="BH275" s="193">
        <f>IF(N275="sníž. přenesená",J275,0)</f>
        <v>0</v>
      </c>
      <c r="BI275" s="193">
        <f>IF(N275="nulová",J275,0)</f>
        <v>0</v>
      </c>
      <c r="BJ275" s="17" t="s">
        <v>84</v>
      </c>
      <c r="BK275" s="193">
        <f>ROUND(I275*H275,2)</f>
        <v>0</v>
      </c>
      <c r="BL275" s="17" t="s">
        <v>136</v>
      </c>
      <c r="BM275" s="192" t="s">
        <v>451</v>
      </c>
    </row>
    <row r="276" s="13" customFormat="1">
      <c r="A276" s="13"/>
      <c r="B276" s="194"/>
      <c r="C276" s="13"/>
      <c r="D276" s="195" t="s">
        <v>158</v>
      </c>
      <c r="E276" s="196" t="s">
        <v>1</v>
      </c>
      <c r="F276" s="197" t="s">
        <v>452</v>
      </c>
      <c r="G276" s="13"/>
      <c r="H276" s="198">
        <v>126.5</v>
      </c>
      <c r="I276" s="199"/>
      <c r="J276" s="13"/>
      <c r="K276" s="13"/>
      <c r="L276" s="194"/>
      <c r="M276" s="200"/>
      <c r="N276" s="201"/>
      <c r="O276" s="201"/>
      <c r="P276" s="201"/>
      <c r="Q276" s="201"/>
      <c r="R276" s="201"/>
      <c r="S276" s="201"/>
      <c r="T276" s="202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196" t="s">
        <v>158</v>
      </c>
      <c r="AU276" s="196" t="s">
        <v>86</v>
      </c>
      <c r="AV276" s="13" t="s">
        <v>86</v>
      </c>
      <c r="AW276" s="13" t="s">
        <v>33</v>
      </c>
      <c r="AX276" s="13" t="s">
        <v>84</v>
      </c>
      <c r="AY276" s="196" t="s">
        <v>129</v>
      </c>
    </row>
    <row r="277" s="2" customFormat="1" ht="16.5" customHeight="1">
      <c r="A277" s="36"/>
      <c r="B277" s="179"/>
      <c r="C277" s="180" t="s">
        <v>453</v>
      </c>
      <c r="D277" s="180" t="s">
        <v>132</v>
      </c>
      <c r="E277" s="181" t="s">
        <v>454</v>
      </c>
      <c r="F277" s="182" t="s">
        <v>455</v>
      </c>
      <c r="G277" s="183" t="s">
        <v>156</v>
      </c>
      <c r="H277" s="184">
        <v>1</v>
      </c>
      <c r="I277" s="185"/>
      <c r="J277" s="186">
        <f>ROUND(I277*H277,2)</f>
        <v>0</v>
      </c>
      <c r="K277" s="187"/>
      <c r="L277" s="37"/>
      <c r="M277" s="188" t="s">
        <v>1</v>
      </c>
      <c r="N277" s="189" t="s">
        <v>42</v>
      </c>
      <c r="O277" s="75"/>
      <c r="P277" s="190">
        <f>O277*H277</f>
        <v>0</v>
      </c>
      <c r="Q277" s="190">
        <v>1.0000000000000001E-05</v>
      </c>
      <c r="R277" s="190">
        <f>Q277*H277</f>
        <v>1.0000000000000001E-05</v>
      </c>
      <c r="S277" s="190">
        <v>0</v>
      </c>
      <c r="T277" s="191">
        <f>S277*H277</f>
        <v>0</v>
      </c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R277" s="192" t="s">
        <v>136</v>
      </c>
      <c r="AT277" s="192" t="s">
        <v>132</v>
      </c>
      <c r="AU277" s="192" t="s">
        <v>86</v>
      </c>
      <c r="AY277" s="17" t="s">
        <v>129</v>
      </c>
      <c r="BE277" s="193">
        <f>IF(N277="základní",J277,0)</f>
        <v>0</v>
      </c>
      <c r="BF277" s="193">
        <f>IF(N277="snížená",J277,0)</f>
        <v>0</v>
      </c>
      <c r="BG277" s="193">
        <f>IF(N277="zákl. přenesená",J277,0)</f>
        <v>0</v>
      </c>
      <c r="BH277" s="193">
        <f>IF(N277="sníž. přenesená",J277,0)</f>
        <v>0</v>
      </c>
      <c r="BI277" s="193">
        <f>IF(N277="nulová",J277,0)</f>
        <v>0</v>
      </c>
      <c r="BJ277" s="17" t="s">
        <v>84</v>
      </c>
      <c r="BK277" s="193">
        <f>ROUND(I277*H277,2)</f>
        <v>0</v>
      </c>
      <c r="BL277" s="17" t="s">
        <v>136</v>
      </c>
      <c r="BM277" s="192" t="s">
        <v>456</v>
      </c>
    </row>
    <row r="278" s="2" customFormat="1" ht="33" customHeight="1">
      <c r="A278" s="36"/>
      <c r="B278" s="179"/>
      <c r="C278" s="180" t="s">
        <v>457</v>
      </c>
      <c r="D278" s="180" t="s">
        <v>132</v>
      </c>
      <c r="E278" s="181" t="s">
        <v>458</v>
      </c>
      <c r="F278" s="182" t="s">
        <v>459</v>
      </c>
      <c r="G278" s="183" t="s">
        <v>184</v>
      </c>
      <c r="H278" s="184">
        <v>62.140000000000001</v>
      </c>
      <c r="I278" s="185"/>
      <c r="J278" s="186">
        <f>ROUND(I278*H278,2)</f>
        <v>0</v>
      </c>
      <c r="K278" s="187"/>
      <c r="L278" s="37"/>
      <c r="M278" s="188" t="s">
        <v>1</v>
      </c>
      <c r="N278" s="189" t="s">
        <v>42</v>
      </c>
      <c r="O278" s="75"/>
      <c r="P278" s="190">
        <f>O278*H278</f>
        <v>0</v>
      </c>
      <c r="Q278" s="190">
        <v>0.14041999999999999</v>
      </c>
      <c r="R278" s="190">
        <f>Q278*H278</f>
        <v>8.7256988</v>
      </c>
      <c r="S278" s="190">
        <v>0</v>
      </c>
      <c r="T278" s="191">
        <f>S278*H278</f>
        <v>0</v>
      </c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R278" s="192" t="s">
        <v>136</v>
      </c>
      <c r="AT278" s="192" t="s">
        <v>132</v>
      </c>
      <c r="AU278" s="192" t="s">
        <v>86</v>
      </c>
      <c r="AY278" s="17" t="s">
        <v>129</v>
      </c>
      <c r="BE278" s="193">
        <f>IF(N278="základní",J278,0)</f>
        <v>0</v>
      </c>
      <c r="BF278" s="193">
        <f>IF(N278="snížená",J278,0)</f>
        <v>0</v>
      </c>
      <c r="BG278" s="193">
        <f>IF(N278="zákl. přenesená",J278,0)</f>
        <v>0</v>
      </c>
      <c r="BH278" s="193">
        <f>IF(N278="sníž. přenesená",J278,0)</f>
        <v>0</v>
      </c>
      <c r="BI278" s="193">
        <f>IF(N278="nulová",J278,0)</f>
        <v>0</v>
      </c>
      <c r="BJ278" s="17" t="s">
        <v>84</v>
      </c>
      <c r="BK278" s="193">
        <f>ROUND(I278*H278,2)</f>
        <v>0</v>
      </c>
      <c r="BL278" s="17" t="s">
        <v>136</v>
      </c>
      <c r="BM278" s="192" t="s">
        <v>460</v>
      </c>
    </row>
    <row r="279" s="13" customFormat="1">
      <c r="A279" s="13"/>
      <c r="B279" s="194"/>
      <c r="C279" s="13"/>
      <c r="D279" s="195" t="s">
        <v>158</v>
      </c>
      <c r="E279" s="196" t="s">
        <v>1</v>
      </c>
      <c r="F279" s="197" t="s">
        <v>461</v>
      </c>
      <c r="G279" s="13"/>
      <c r="H279" s="198">
        <v>62.140000000000001</v>
      </c>
      <c r="I279" s="199"/>
      <c r="J279" s="13"/>
      <c r="K279" s="13"/>
      <c r="L279" s="194"/>
      <c r="M279" s="200"/>
      <c r="N279" s="201"/>
      <c r="O279" s="201"/>
      <c r="P279" s="201"/>
      <c r="Q279" s="201"/>
      <c r="R279" s="201"/>
      <c r="S279" s="201"/>
      <c r="T279" s="202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196" t="s">
        <v>158</v>
      </c>
      <c r="AU279" s="196" t="s">
        <v>86</v>
      </c>
      <c r="AV279" s="13" t="s">
        <v>86</v>
      </c>
      <c r="AW279" s="13" t="s">
        <v>33</v>
      </c>
      <c r="AX279" s="13" t="s">
        <v>84</v>
      </c>
      <c r="AY279" s="196" t="s">
        <v>129</v>
      </c>
    </row>
    <row r="280" s="2" customFormat="1" ht="16.5" customHeight="1">
      <c r="A280" s="36"/>
      <c r="B280" s="179"/>
      <c r="C280" s="211" t="s">
        <v>462</v>
      </c>
      <c r="D280" s="211" t="s">
        <v>242</v>
      </c>
      <c r="E280" s="212" t="s">
        <v>463</v>
      </c>
      <c r="F280" s="213" t="s">
        <v>464</v>
      </c>
      <c r="G280" s="214" t="s">
        <v>184</v>
      </c>
      <c r="H280" s="215">
        <v>62.140000000000001</v>
      </c>
      <c r="I280" s="216"/>
      <c r="J280" s="217">
        <f>ROUND(I280*H280,2)</f>
        <v>0</v>
      </c>
      <c r="K280" s="218"/>
      <c r="L280" s="219"/>
      <c r="M280" s="220" t="s">
        <v>1</v>
      </c>
      <c r="N280" s="221" t="s">
        <v>42</v>
      </c>
      <c r="O280" s="75"/>
      <c r="P280" s="190">
        <f>O280*H280</f>
        <v>0</v>
      </c>
      <c r="Q280" s="190">
        <v>0.024</v>
      </c>
      <c r="R280" s="190">
        <f>Q280*H280</f>
        <v>1.49136</v>
      </c>
      <c r="S280" s="190">
        <v>0</v>
      </c>
      <c r="T280" s="191">
        <f>S280*H280</f>
        <v>0</v>
      </c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R280" s="192" t="s">
        <v>165</v>
      </c>
      <c r="AT280" s="192" t="s">
        <v>242</v>
      </c>
      <c r="AU280" s="192" t="s">
        <v>86</v>
      </c>
      <c r="AY280" s="17" t="s">
        <v>129</v>
      </c>
      <c r="BE280" s="193">
        <f>IF(N280="základní",J280,0)</f>
        <v>0</v>
      </c>
      <c r="BF280" s="193">
        <f>IF(N280="snížená",J280,0)</f>
        <v>0</v>
      </c>
      <c r="BG280" s="193">
        <f>IF(N280="zákl. přenesená",J280,0)</f>
        <v>0</v>
      </c>
      <c r="BH280" s="193">
        <f>IF(N280="sníž. přenesená",J280,0)</f>
        <v>0</v>
      </c>
      <c r="BI280" s="193">
        <f>IF(N280="nulová",J280,0)</f>
        <v>0</v>
      </c>
      <c r="BJ280" s="17" t="s">
        <v>84</v>
      </c>
      <c r="BK280" s="193">
        <f>ROUND(I280*H280,2)</f>
        <v>0</v>
      </c>
      <c r="BL280" s="17" t="s">
        <v>136</v>
      </c>
      <c r="BM280" s="192" t="s">
        <v>465</v>
      </c>
    </row>
    <row r="281" s="2" customFormat="1" ht="24.15" customHeight="1">
      <c r="A281" s="36"/>
      <c r="B281" s="179"/>
      <c r="C281" s="180" t="s">
        <v>466</v>
      </c>
      <c r="D281" s="180" t="s">
        <v>132</v>
      </c>
      <c r="E281" s="181" t="s">
        <v>467</v>
      </c>
      <c r="F281" s="182" t="s">
        <v>468</v>
      </c>
      <c r="G281" s="183" t="s">
        <v>184</v>
      </c>
      <c r="H281" s="184">
        <v>114.27</v>
      </c>
      <c r="I281" s="185"/>
      <c r="J281" s="186">
        <f>ROUND(I281*H281,2)</f>
        <v>0</v>
      </c>
      <c r="K281" s="187"/>
      <c r="L281" s="37"/>
      <c r="M281" s="188" t="s">
        <v>1</v>
      </c>
      <c r="N281" s="189" t="s">
        <v>42</v>
      </c>
      <c r="O281" s="75"/>
      <c r="P281" s="190">
        <f>O281*H281</f>
        <v>0</v>
      </c>
      <c r="Q281" s="190">
        <v>0.18292</v>
      </c>
      <c r="R281" s="190">
        <f>Q281*H281</f>
        <v>20.902268400000001</v>
      </c>
      <c r="S281" s="190">
        <v>0</v>
      </c>
      <c r="T281" s="191">
        <f>S281*H281</f>
        <v>0</v>
      </c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R281" s="192" t="s">
        <v>136</v>
      </c>
      <c r="AT281" s="192" t="s">
        <v>132</v>
      </c>
      <c r="AU281" s="192" t="s">
        <v>86</v>
      </c>
      <c r="AY281" s="17" t="s">
        <v>129</v>
      </c>
      <c r="BE281" s="193">
        <f>IF(N281="základní",J281,0)</f>
        <v>0</v>
      </c>
      <c r="BF281" s="193">
        <f>IF(N281="snížená",J281,0)</f>
        <v>0</v>
      </c>
      <c r="BG281" s="193">
        <f>IF(N281="zákl. přenesená",J281,0)</f>
        <v>0</v>
      </c>
      <c r="BH281" s="193">
        <f>IF(N281="sníž. přenesená",J281,0)</f>
        <v>0</v>
      </c>
      <c r="BI281" s="193">
        <f>IF(N281="nulová",J281,0)</f>
        <v>0</v>
      </c>
      <c r="BJ281" s="17" t="s">
        <v>84</v>
      </c>
      <c r="BK281" s="193">
        <f>ROUND(I281*H281,2)</f>
        <v>0</v>
      </c>
      <c r="BL281" s="17" t="s">
        <v>136</v>
      </c>
      <c r="BM281" s="192" t="s">
        <v>469</v>
      </c>
    </row>
    <row r="282" s="13" customFormat="1">
      <c r="A282" s="13"/>
      <c r="B282" s="194"/>
      <c r="C282" s="13"/>
      <c r="D282" s="195" t="s">
        <v>158</v>
      </c>
      <c r="E282" s="196" t="s">
        <v>1</v>
      </c>
      <c r="F282" s="197" t="s">
        <v>470</v>
      </c>
      <c r="G282" s="13"/>
      <c r="H282" s="198">
        <v>114.27</v>
      </c>
      <c r="I282" s="199"/>
      <c r="J282" s="13"/>
      <c r="K282" s="13"/>
      <c r="L282" s="194"/>
      <c r="M282" s="200"/>
      <c r="N282" s="201"/>
      <c r="O282" s="201"/>
      <c r="P282" s="201"/>
      <c r="Q282" s="201"/>
      <c r="R282" s="201"/>
      <c r="S282" s="201"/>
      <c r="T282" s="202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196" t="s">
        <v>158</v>
      </c>
      <c r="AU282" s="196" t="s">
        <v>86</v>
      </c>
      <c r="AV282" s="13" t="s">
        <v>86</v>
      </c>
      <c r="AW282" s="13" t="s">
        <v>33</v>
      </c>
      <c r="AX282" s="13" t="s">
        <v>84</v>
      </c>
      <c r="AY282" s="196" t="s">
        <v>129</v>
      </c>
    </row>
    <row r="283" s="2" customFormat="1" ht="16.5" customHeight="1">
      <c r="A283" s="36"/>
      <c r="B283" s="179"/>
      <c r="C283" s="211" t="s">
        <v>471</v>
      </c>
      <c r="D283" s="211" t="s">
        <v>242</v>
      </c>
      <c r="E283" s="212" t="s">
        <v>472</v>
      </c>
      <c r="F283" s="213" t="s">
        <v>473</v>
      </c>
      <c r="G283" s="214" t="s">
        <v>184</v>
      </c>
      <c r="H283" s="215">
        <v>104.702</v>
      </c>
      <c r="I283" s="216"/>
      <c r="J283" s="217">
        <f>ROUND(I283*H283,2)</f>
        <v>0</v>
      </c>
      <c r="K283" s="218"/>
      <c r="L283" s="219"/>
      <c r="M283" s="220" t="s">
        <v>1</v>
      </c>
      <c r="N283" s="221" t="s">
        <v>42</v>
      </c>
      <c r="O283" s="75"/>
      <c r="P283" s="190">
        <f>O283*H283</f>
        <v>0</v>
      </c>
      <c r="Q283" s="190">
        <v>0.125</v>
      </c>
      <c r="R283" s="190">
        <f>Q283*H283</f>
        <v>13.08775</v>
      </c>
      <c r="S283" s="190">
        <v>0</v>
      </c>
      <c r="T283" s="191">
        <f>S283*H283</f>
        <v>0</v>
      </c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R283" s="192" t="s">
        <v>165</v>
      </c>
      <c r="AT283" s="192" t="s">
        <v>242</v>
      </c>
      <c r="AU283" s="192" t="s">
        <v>86</v>
      </c>
      <c r="AY283" s="17" t="s">
        <v>129</v>
      </c>
      <c r="BE283" s="193">
        <f>IF(N283="základní",J283,0)</f>
        <v>0</v>
      </c>
      <c r="BF283" s="193">
        <f>IF(N283="snížená",J283,0)</f>
        <v>0</v>
      </c>
      <c r="BG283" s="193">
        <f>IF(N283="zákl. přenesená",J283,0)</f>
        <v>0</v>
      </c>
      <c r="BH283" s="193">
        <f>IF(N283="sníž. přenesená",J283,0)</f>
        <v>0</v>
      </c>
      <c r="BI283" s="193">
        <f>IF(N283="nulová",J283,0)</f>
        <v>0</v>
      </c>
      <c r="BJ283" s="17" t="s">
        <v>84</v>
      </c>
      <c r="BK283" s="193">
        <f>ROUND(I283*H283,2)</f>
        <v>0</v>
      </c>
      <c r="BL283" s="17" t="s">
        <v>136</v>
      </c>
      <c r="BM283" s="192" t="s">
        <v>474</v>
      </c>
    </row>
    <row r="284" s="2" customFormat="1">
      <c r="A284" s="36"/>
      <c r="B284" s="37"/>
      <c r="C284" s="36"/>
      <c r="D284" s="195" t="s">
        <v>475</v>
      </c>
      <c r="E284" s="36"/>
      <c r="F284" s="222" t="s">
        <v>476</v>
      </c>
      <c r="G284" s="36"/>
      <c r="H284" s="36"/>
      <c r="I284" s="223"/>
      <c r="J284" s="36"/>
      <c r="K284" s="36"/>
      <c r="L284" s="37"/>
      <c r="M284" s="224"/>
      <c r="N284" s="225"/>
      <c r="O284" s="75"/>
      <c r="P284" s="75"/>
      <c r="Q284" s="75"/>
      <c r="R284" s="75"/>
      <c r="S284" s="75"/>
      <c r="T284" s="76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T284" s="17" t="s">
        <v>475</v>
      </c>
      <c r="AU284" s="17" t="s">
        <v>86</v>
      </c>
    </row>
    <row r="285" s="13" customFormat="1">
      <c r="A285" s="13"/>
      <c r="B285" s="194"/>
      <c r="C285" s="13"/>
      <c r="D285" s="195" t="s">
        <v>158</v>
      </c>
      <c r="E285" s="196" t="s">
        <v>1</v>
      </c>
      <c r="F285" s="197" t="s">
        <v>477</v>
      </c>
      <c r="G285" s="13"/>
      <c r="H285" s="198">
        <v>114.27</v>
      </c>
      <c r="I285" s="199"/>
      <c r="J285" s="13"/>
      <c r="K285" s="13"/>
      <c r="L285" s="194"/>
      <c r="M285" s="200"/>
      <c r="N285" s="201"/>
      <c r="O285" s="201"/>
      <c r="P285" s="201"/>
      <c r="Q285" s="201"/>
      <c r="R285" s="201"/>
      <c r="S285" s="201"/>
      <c r="T285" s="202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196" t="s">
        <v>158</v>
      </c>
      <c r="AU285" s="196" t="s">
        <v>86</v>
      </c>
      <c r="AV285" s="13" t="s">
        <v>86</v>
      </c>
      <c r="AW285" s="13" t="s">
        <v>33</v>
      </c>
      <c r="AX285" s="13" t="s">
        <v>77</v>
      </c>
      <c r="AY285" s="196" t="s">
        <v>129</v>
      </c>
    </row>
    <row r="286" s="13" customFormat="1">
      <c r="A286" s="13"/>
      <c r="B286" s="194"/>
      <c r="C286" s="13"/>
      <c r="D286" s="195" t="s">
        <v>158</v>
      </c>
      <c r="E286" s="196" t="s">
        <v>1</v>
      </c>
      <c r="F286" s="197" t="s">
        <v>478</v>
      </c>
      <c r="G286" s="13"/>
      <c r="H286" s="198">
        <v>-9.5679999999999996</v>
      </c>
      <c r="I286" s="199"/>
      <c r="J286" s="13"/>
      <c r="K286" s="13"/>
      <c r="L286" s="194"/>
      <c r="M286" s="200"/>
      <c r="N286" s="201"/>
      <c r="O286" s="201"/>
      <c r="P286" s="201"/>
      <c r="Q286" s="201"/>
      <c r="R286" s="201"/>
      <c r="S286" s="201"/>
      <c r="T286" s="202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196" t="s">
        <v>158</v>
      </c>
      <c r="AU286" s="196" t="s">
        <v>86</v>
      </c>
      <c r="AV286" s="13" t="s">
        <v>86</v>
      </c>
      <c r="AW286" s="13" t="s">
        <v>33</v>
      </c>
      <c r="AX286" s="13" t="s">
        <v>77</v>
      </c>
      <c r="AY286" s="196" t="s">
        <v>129</v>
      </c>
    </row>
    <row r="287" s="14" customFormat="1">
      <c r="A287" s="14"/>
      <c r="B287" s="203"/>
      <c r="C287" s="14"/>
      <c r="D287" s="195" t="s">
        <v>158</v>
      </c>
      <c r="E287" s="204" t="s">
        <v>1</v>
      </c>
      <c r="F287" s="205" t="s">
        <v>171</v>
      </c>
      <c r="G287" s="14"/>
      <c r="H287" s="206">
        <v>104.702</v>
      </c>
      <c r="I287" s="207"/>
      <c r="J287" s="14"/>
      <c r="K287" s="14"/>
      <c r="L287" s="203"/>
      <c r="M287" s="208"/>
      <c r="N287" s="209"/>
      <c r="O287" s="209"/>
      <c r="P287" s="209"/>
      <c r="Q287" s="209"/>
      <c r="R287" s="209"/>
      <c r="S287" s="209"/>
      <c r="T287" s="210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04" t="s">
        <v>158</v>
      </c>
      <c r="AU287" s="204" t="s">
        <v>86</v>
      </c>
      <c r="AV287" s="14" t="s">
        <v>136</v>
      </c>
      <c r="AW287" s="14" t="s">
        <v>33</v>
      </c>
      <c r="AX287" s="14" t="s">
        <v>84</v>
      </c>
      <c r="AY287" s="204" t="s">
        <v>129</v>
      </c>
    </row>
    <row r="288" s="2" customFormat="1" ht="24.15" customHeight="1">
      <c r="A288" s="36"/>
      <c r="B288" s="179"/>
      <c r="C288" s="180" t="s">
        <v>479</v>
      </c>
      <c r="D288" s="180" t="s">
        <v>132</v>
      </c>
      <c r="E288" s="181" t="s">
        <v>480</v>
      </c>
      <c r="F288" s="182" t="s">
        <v>481</v>
      </c>
      <c r="G288" s="183" t="s">
        <v>156</v>
      </c>
      <c r="H288" s="184">
        <v>8.4540000000000006</v>
      </c>
      <c r="I288" s="185"/>
      <c r="J288" s="186">
        <f>ROUND(I288*H288,2)</f>
        <v>0</v>
      </c>
      <c r="K288" s="187"/>
      <c r="L288" s="37"/>
      <c r="M288" s="188" t="s">
        <v>1</v>
      </c>
      <c r="N288" s="189" t="s">
        <v>42</v>
      </c>
      <c r="O288" s="75"/>
      <c r="P288" s="190">
        <f>O288*H288</f>
        <v>0</v>
      </c>
      <c r="Q288" s="190">
        <v>0.00046999999999999999</v>
      </c>
      <c r="R288" s="190">
        <f>Q288*H288</f>
        <v>0.0039733800000000003</v>
      </c>
      <c r="S288" s="190">
        <v>0</v>
      </c>
      <c r="T288" s="191">
        <f>S288*H288</f>
        <v>0</v>
      </c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R288" s="192" t="s">
        <v>136</v>
      </c>
      <c r="AT288" s="192" t="s">
        <v>132</v>
      </c>
      <c r="AU288" s="192" t="s">
        <v>86</v>
      </c>
      <c r="AY288" s="17" t="s">
        <v>129</v>
      </c>
      <c r="BE288" s="193">
        <f>IF(N288="základní",J288,0)</f>
        <v>0</v>
      </c>
      <c r="BF288" s="193">
        <f>IF(N288="snížená",J288,0)</f>
        <v>0</v>
      </c>
      <c r="BG288" s="193">
        <f>IF(N288="zákl. přenesená",J288,0)</f>
        <v>0</v>
      </c>
      <c r="BH288" s="193">
        <f>IF(N288="sníž. přenesená",J288,0)</f>
        <v>0</v>
      </c>
      <c r="BI288" s="193">
        <f>IF(N288="nulová",J288,0)</f>
        <v>0</v>
      </c>
      <c r="BJ288" s="17" t="s">
        <v>84</v>
      </c>
      <c r="BK288" s="193">
        <f>ROUND(I288*H288,2)</f>
        <v>0</v>
      </c>
      <c r="BL288" s="17" t="s">
        <v>136</v>
      </c>
      <c r="BM288" s="192" t="s">
        <v>482</v>
      </c>
    </row>
    <row r="289" s="13" customFormat="1">
      <c r="A289" s="13"/>
      <c r="B289" s="194"/>
      <c r="C289" s="13"/>
      <c r="D289" s="195" t="s">
        <v>158</v>
      </c>
      <c r="E289" s="196" t="s">
        <v>1</v>
      </c>
      <c r="F289" s="197" t="s">
        <v>483</v>
      </c>
      <c r="G289" s="13"/>
      <c r="H289" s="198">
        <v>8.4540000000000006</v>
      </c>
      <c r="I289" s="199"/>
      <c r="J289" s="13"/>
      <c r="K289" s="13"/>
      <c r="L289" s="194"/>
      <c r="M289" s="200"/>
      <c r="N289" s="201"/>
      <c r="O289" s="201"/>
      <c r="P289" s="201"/>
      <c r="Q289" s="201"/>
      <c r="R289" s="201"/>
      <c r="S289" s="201"/>
      <c r="T289" s="202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196" t="s">
        <v>158</v>
      </c>
      <c r="AU289" s="196" t="s">
        <v>86</v>
      </c>
      <c r="AV289" s="13" t="s">
        <v>86</v>
      </c>
      <c r="AW289" s="13" t="s">
        <v>33</v>
      </c>
      <c r="AX289" s="13" t="s">
        <v>84</v>
      </c>
      <c r="AY289" s="196" t="s">
        <v>129</v>
      </c>
    </row>
    <row r="290" s="2" customFormat="1" ht="33" customHeight="1">
      <c r="A290" s="36"/>
      <c r="B290" s="179"/>
      <c r="C290" s="180" t="s">
        <v>484</v>
      </c>
      <c r="D290" s="180" t="s">
        <v>132</v>
      </c>
      <c r="E290" s="181" t="s">
        <v>485</v>
      </c>
      <c r="F290" s="182" t="s">
        <v>486</v>
      </c>
      <c r="G290" s="183" t="s">
        <v>184</v>
      </c>
      <c r="H290" s="184">
        <v>44.670000000000002</v>
      </c>
      <c r="I290" s="185"/>
      <c r="J290" s="186">
        <f>ROUND(I290*H290,2)</f>
        <v>0</v>
      </c>
      <c r="K290" s="187"/>
      <c r="L290" s="37"/>
      <c r="M290" s="188" t="s">
        <v>1</v>
      </c>
      <c r="N290" s="189" t="s">
        <v>42</v>
      </c>
      <c r="O290" s="75"/>
      <c r="P290" s="190">
        <f>O290*H290</f>
        <v>0</v>
      </c>
      <c r="Q290" s="190">
        <v>0.00060999999999999997</v>
      </c>
      <c r="R290" s="190">
        <f>Q290*H290</f>
        <v>0.027248700000000001</v>
      </c>
      <c r="S290" s="190">
        <v>0</v>
      </c>
      <c r="T290" s="191">
        <f>S290*H290</f>
        <v>0</v>
      </c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R290" s="192" t="s">
        <v>136</v>
      </c>
      <c r="AT290" s="192" t="s">
        <v>132</v>
      </c>
      <c r="AU290" s="192" t="s">
        <v>86</v>
      </c>
      <c r="AY290" s="17" t="s">
        <v>129</v>
      </c>
      <c r="BE290" s="193">
        <f>IF(N290="základní",J290,0)</f>
        <v>0</v>
      </c>
      <c r="BF290" s="193">
        <f>IF(N290="snížená",J290,0)</f>
        <v>0</v>
      </c>
      <c r="BG290" s="193">
        <f>IF(N290="zákl. přenesená",J290,0)</f>
        <v>0</v>
      </c>
      <c r="BH290" s="193">
        <f>IF(N290="sníž. přenesená",J290,0)</f>
        <v>0</v>
      </c>
      <c r="BI290" s="193">
        <f>IF(N290="nulová",J290,0)</f>
        <v>0</v>
      </c>
      <c r="BJ290" s="17" t="s">
        <v>84</v>
      </c>
      <c r="BK290" s="193">
        <f>ROUND(I290*H290,2)</f>
        <v>0</v>
      </c>
      <c r="BL290" s="17" t="s">
        <v>136</v>
      </c>
      <c r="BM290" s="192" t="s">
        <v>487</v>
      </c>
    </row>
    <row r="291" s="13" customFormat="1">
      <c r="A291" s="13"/>
      <c r="B291" s="194"/>
      <c r="C291" s="13"/>
      <c r="D291" s="195" t="s">
        <v>158</v>
      </c>
      <c r="E291" s="196" t="s">
        <v>1</v>
      </c>
      <c r="F291" s="197" t="s">
        <v>488</v>
      </c>
      <c r="G291" s="13"/>
      <c r="H291" s="198">
        <v>44.670000000000002</v>
      </c>
      <c r="I291" s="199"/>
      <c r="J291" s="13"/>
      <c r="K291" s="13"/>
      <c r="L291" s="194"/>
      <c r="M291" s="200"/>
      <c r="N291" s="201"/>
      <c r="O291" s="201"/>
      <c r="P291" s="201"/>
      <c r="Q291" s="201"/>
      <c r="R291" s="201"/>
      <c r="S291" s="201"/>
      <c r="T291" s="202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196" t="s">
        <v>158</v>
      </c>
      <c r="AU291" s="196" t="s">
        <v>86</v>
      </c>
      <c r="AV291" s="13" t="s">
        <v>86</v>
      </c>
      <c r="AW291" s="13" t="s">
        <v>33</v>
      </c>
      <c r="AX291" s="13" t="s">
        <v>84</v>
      </c>
      <c r="AY291" s="196" t="s">
        <v>129</v>
      </c>
    </row>
    <row r="292" s="2" customFormat="1" ht="16.5" customHeight="1">
      <c r="A292" s="36"/>
      <c r="B292" s="179"/>
      <c r="C292" s="180" t="s">
        <v>489</v>
      </c>
      <c r="D292" s="180" t="s">
        <v>132</v>
      </c>
      <c r="E292" s="181" t="s">
        <v>490</v>
      </c>
      <c r="F292" s="182" t="s">
        <v>491</v>
      </c>
      <c r="G292" s="183" t="s">
        <v>184</v>
      </c>
      <c r="H292" s="184">
        <v>40.905000000000001</v>
      </c>
      <c r="I292" s="185"/>
      <c r="J292" s="186">
        <f>ROUND(I292*H292,2)</f>
        <v>0</v>
      </c>
      <c r="K292" s="187"/>
      <c r="L292" s="37"/>
      <c r="M292" s="188" t="s">
        <v>1</v>
      </c>
      <c r="N292" s="189" t="s">
        <v>42</v>
      </c>
      <c r="O292" s="75"/>
      <c r="P292" s="190">
        <f>O292*H292</f>
        <v>0</v>
      </c>
      <c r="Q292" s="190">
        <v>0</v>
      </c>
      <c r="R292" s="190">
        <f>Q292*H292</f>
        <v>0</v>
      </c>
      <c r="S292" s="190">
        <v>0</v>
      </c>
      <c r="T292" s="191">
        <f>S292*H292</f>
        <v>0</v>
      </c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R292" s="192" t="s">
        <v>136</v>
      </c>
      <c r="AT292" s="192" t="s">
        <v>132</v>
      </c>
      <c r="AU292" s="192" t="s">
        <v>86</v>
      </c>
      <c r="AY292" s="17" t="s">
        <v>129</v>
      </c>
      <c r="BE292" s="193">
        <f>IF(N292="základní",J292,0)</f>
        <v>0</v>
      </c>
      <c r="BF292" s="193">
        <f>IF(N292="snížená",J292,0)</f>
        <v>0</v>
      </c>
      <c r="BG292" s="193">
        <f>IF(N292="zákl. přenesená",J292,0)</f>
        <v>0</v>
      </c>
      <c r="BH292" s="193">
        <f>IF(N292="sníž. přenesená",J292,0)</f>
        <v>0</v>
      </c>
      <c r="BI292" s="193">
        <f>IF(N292="nulová",J292,0)</f>
        <v>0</v>
      </c>
      <c r="BJ292" s="17" t="s">
        <v>84</v>
      </c>
      <c r="BK292" s="193">
        <f>ROUND(I292*H292,2)</f>
        <v>0</v>
      </c>
      <c r="BL292" s="17" t="s">
        <v>136</v>
      </c>
      <c r="BM292" s="192" t="s">
        <v>492</v>
      </c>
    </row>
    <row r="293" s="13" customFormat="1">
      <c r="A293" s="13"/>
      <c r="B293" s="194"/>
      <c r="C293" s="13"/>
      <c r="D293" s="195" t="s">
        <v>158</v>
      </c>
      <c r="E293" s="196" t="s">
        <v>1</v>
      </c>
      <c r="F293" s="197" t="s">
        <v>493</v>
      </c>
      <c r="G293" s="13"/>
      <c r="H293" s="198">
        <v>10.25</v>
      </c>
      <c r="I293" s="199"/>
      <c r="J293" s="13"/>
      <c r="K293" s="13"/>
      <c r="L293" s="194"/>
      <c r="M293" s="200"/>
      <c r="N293" s="201"/>
      <c r="O293" s="201"/>
      <c r="P293" s="201"/>
      <c r="Q293" s="201"/>
      <c r="R293" s="201"/>
      <c r="S293" s="201"/>
      <c r="T293" s="202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196" t="s">
        <v>158</v>
      </c>
      <c r="AU293" s="196" t="s">
        <v>86</v>
      </c>
      <c r="AV293" s="13" t="s">
        <v>86</v>
      </c>
      <c r="AW293" s="13" t="s">
        <v>33</v>
      </c>
      <c r="AX293" s="13" t="s">
        <v>77</v>
      </c>
      <c r="AY293" s="196" t="s">
        <v>129</v>
      </c>
    </row>
    <row r="294" s="13" customFormat="1">
      <c r="A294" s="13"/>
      <c r="B294" s="194"/>
      <c r="C294" s="13"/>
      <c r="D294" s="195" t="s">
        <v>158</v>
      </c>
      <c r="E294" s="196" t="s">
        <v>1</v>
      </c>
      <c r="F294" s="197" t="s">
        <v>494</v>
      </c>
      <c r="G294" s="13"/>
      <c r="H294" s="198">
        <v>30.655000000000001</v>
      </c>
      <c r="I294" s="199"/>
      <c r="J294" s="13"/>
      <c r="K294" s="13"/>
      <c r="L294" s="194"/>
      <c r="M294" s="200"/>
      <c r="N294" s="201"/>
      <c r="O294" s="201"/>
      <c r="P294" s="201"/>
      <c r="Q294" s="201"/>
      <c r="R294" s="201"/>
      <c r="S294" s="201"/>
      <c r="T294" s="202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196" t="s">
        <v>158</v>
      </c>
      <c r="AU294" s="196" t="s">
        <v>86</v>
      </c>
      <c r="AV294" s="13" t="s">
        <v>86</v>
      </c>
      <c r="AW294" s="13" t="s">
        <v>33</v>
      </c>
      <c r="AX294" s="13" t="s">
        <v>77</v>
      </c>
      <c r="AY294" s="196" t="s">
        <v>129</v>
      </c>
    </row>
    <row r="295" s="14" customFormat="1">
      <c r="A295" s="14"/>
      <c r="B295" s="203"/>
      <c r="C295" s="14"/>
      <c r="D295" s="195" t="s">
        <v>158</v>
      </c>
      <c r="E295" s="204" t="s">
        <v>1</v>
      </c>
      <c r="F295" s="205" t="s">
        <v>171</v>
      </c>
      <c r="G295" s="14"/>
      <c r="H295" s="206">
        <v>40.905000000000001</v>
      </c>
      <c r="I295" s="207"/>
      <c r="J295" s="14"/>
      <c r="K295" s="14"/>
      <c r="L295" s="203"/>
      <c r="M295" s="208"/>
      <c r="N295" s="209"/>
      <c r="O295" s="209"/>
      <c r="P295" s="209"/>
      <c r="Q295" s="209"/>
      <c r="R295" s="209"/>
      <c r="S295" s="209"/>
      <c r="T295" s="210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04" t="s">
        <v>158</v>
      </c>
      <c r="AU295" s="204" t="s">
        <v>86</v>
      </c>
      <c r="AV295" s="14" t="s">
        <v>136</v>
      </c>
      <c r="AW295" s="14" t="s">
        <v>33</v>
      </c>
      <c r="AX295" s="14" t="s">
        <v>84</v>
      </c>
      <c r="AY295" s="204" t="s">
        <v>129</v>
      </c>
    </row>
    <row r="296" s="2" customFormat="1" ht="24.15" customHeight="1">
      <c r="A296" s="36"/>
      <c r="B296" s="179"/>
      <c r="C296" s="180" t="s">
        <v>495</v>
      </c>
      <c r="D296" s="180" t="s">
        <v>132</v>
      </c>
      <c r="E296" s="181" t="s">
        <v>496</v>
      </c>
      <c r="F296" s="182" t="s">
        <v>497</v>
      </c>
      <c r="G296" s="183" t="s">
        <v>184</v>
      </c>
      <c r="H296" s="184">
        <v>85.734999999999999</v>
      </c>
      <c r="I296" s="185"/>
      <c r="J296" s="186">
        <f>ROUND(I296*H296,2)</f>
        <v>0</v>
      </c>
      <c r="K296" s="187"/>
      <c r="L296" s="37"/>
      <c r="M296" s="188" t="s">
        <v>1</v>
      </c>
      <c r="N296" s="189" t="s">
        <v>42</v>
      </c>
      <c r="O296" s="75"/>
      <c r="P296" s="190">
        <f>O296*H296</f>
        <v>0</v>
      </c>
      <c r="Q296" s="190">
        <v>1.0000000000000001E-05</v>
      </c>
      <c r="R296" s="190">
        <f>Q296*H296</f>
        <v>0.0008573500000000001</v>
      </c>
      <c r="S296" s="190">
        <v>0</v>
      </c>
      <c r="T296" s="191">
        <f>S296*H296</f>
        <v>0</v>
      </c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R296" s="192" t="s">
        <v>136</v>
      </c>
      <c r="AT296" s="192" t="s">
        <v>132</v>
      </c>
      <c r="AU296" s="192" t="s">
        <v>86</v>
      </c>
      <c r="AY296" s="17" t="s">
        <v>129</v>
      </c>
      <c r="BE296" s="193">
        <f>IF(N296="základní",J296,0)</f>
        <v>0</v>
      </c>
      <c r="BF296" s="193">
        <f>IF(N296="snížená",J296,0)</f>
        <v>0</v>
      </c>
      <c r="BG296" s="193">
        <f>IF(N296="zákl. přenesená",J296,0)</f>
        <v>0</v>
      </c>
      <c r="BH296" s="193">
        <f>IF(N296="sníž. přenesená",J296,0)</f>
        <v>0</v>
      </c>
      <c r="BI296" s="193">
        <f>IF(N296="nulová",J296,0)</f>
        <v>0</v>
      </c>
      <c r="BJ296" s="17" t="s">
        <v>84</v>
      </c>
      <c r="BK296" s="193">
        <f>ROUND(I296*H296,2)</f>
        <v>0</v>
      </c>
      <c r="BL296" s="17" t="s">
        <v>136</v>
      </c>
      <c r="BM296" s="192" t="s">
        <v>498</v>
      </c>
    </row>
    <row r="297" s="13" customFormat="1">
      <c r="A297" s="13"/>
      <c r="B297" s="194"/>
      <c r="C297" s="13"/>
      <c r="D297" s="195" t="s">
        <v>158</v>
      </c>
      <c r="E297" s="196" t="s">
        <v>1</v>
      </c>
      <c r="F297" s="197" t="s">
        <v>499</v>
      </c>
      <c r="G297" s="13"/>
      <c r="H297" s="198">
        <v>14.605</v>
      </c>
      <c r="I297" s="199"/>
      <c r="J297" s="13"/>
      <c r="K297" s="13"/>
      <c r="L297" s="194"/>
      <c r="M297" s="200"/>
      <c r="N297" s="201"/>
      <c r="O297" s="201"/>
      <c r="P297" s="201"/>
      <c r="Q297" s="201"/>
      <c r="R297" s="201"/>
      <c r="S297" s="201"/>
      <c r="T297" s="202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196" t="s">
        <v>158</v>
      </c>
      <c r="AU297" s="196" t="s">
        <v>86</v>
      </c>
      <c r="AV297" s="13" t="s">
        <v>86</v>
      </c>
      <c r="AW297" s="13" t="s">
        <v>33</v>
      </c>
      <c r="AX297" s="13" t="s">
        <v>77</v>
      </c>
      <c r="AY297" s="196" t="s">
        <v>129</v>
      </c>
    </row>
    <row r="298" s="13" customFormat="1">
      <c r="A298" s="13"/>
      <c r="B298" s="194"/>
      <c r="C298" s="13"/>
      <c r="D298" s="195" t="s">
        <v>158</v>
      </c>
      <c r="E298" s="196" t="s">
        <v>1</v>
      </c>
      <c r="F298" s="197" t="s">
        <v>500</v>
      </c>
      <c r="G298" s="13"/>
      <c r="H298" s="198">
        <v>71.129999999999995</v>
      </c>
      <c r="I298" s="199"/>
      <c r="J298" s="13"/>
      <c r="K298" s="13"/>
      <c r="L298" s="194"/>
      <c r="M298" s="200"/>
      <c r="N298" s="201"/>
      <c r="O298" s="201"/>
      <c r="P298" s="201"/>
      <c r="Q298" s="201"/>
      <c r="R298" s="201"/>
      <c r="S298" s="201"/>
      <c r="T298" s="202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196" t="s">
        <v>158</v>
      </c>
      <c r="AU298" s="196" t="s">
        <v>86</v>
      </c>
      <c r="AV298" s="13" t="s">
        <v>86</v>
      </c>
      <c r="AW298" s="13" t="s">
        <v>33</v>
      </c>
      <c r="AX298" s="13" t="s">
        <v>77</v>
      </c>
      <c r="AY298" s="196" t="s">
        <v>129</v>
      </c>
    </row>
    <row r="299" s="14" customFormat="1">
      <c r="A299" s="14"/>
      <c r="B299" s="203"/>
      <c r="C299" s="14"/>
      <c r="D299" s="195" t="s">
        <v>158</v>
      </c>
      <c r="E299" s="204" t="s">
        <v>1</v>
      </c>
      <c r="F299" s="205" t="s">
        <v>171</v>
      </c>
      <c r="G299" s="14"/>
      <c r="H299" s="206">
        <v>85.734999999999999</v>
      </c>
      <c r="I299" s="207"/>
      <c r="J299" s="14"/>
      <c r="K299" s="14"/>
      <c r="L299" s="203"/>
      <c r="M299" s="208"/>
      <c r="N299" s="209"/>
      <c r="O299" s="209"/>
      <c r="P299" s="209"/>
      <c r="Q299" s="209"/>
      <c r="R299" s="209"/>
      <c r="S299" s="209"/>
      <c r="T299" s="210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04" t="s">
        <v>158</v>
      </c>
      <c r="AU299" s="204" t="s">
        <v>86</v>
      </c>
      <c r="AV299" s="14" t="s">
        <v>136</v>
      </c>
      <c r="AW299" s="14" t="s">
        <v>33</v>
      </c>
      <c r="AX299" s="14" t="s">
        <v>84</v>
      </c>
      <c r="AY299" s="204" t="s">
        <v>129</v>
      </c>
    </row>
    <row r="300" s="2" customFormat="1" ht="24.15" customHeight="1">
      <c r="A300" s="36"/>
      <c r="B300" s="179"/>
      <c r="C300" s="180" t="s">
        <v>501</v>
      </c>
      <c r="D300" s="180" t="s">
        <v>132</v>
      </c>
      <c r="E300" s="181" t="s">
        <v>502</v>
      </c>
      <c r="F300" s="182" t="s">
        <v>503</v>
      </c>
      <c r="G300" s="183" t="s">
        <v>184</v>
      </c>
      <c r="H300" s="184">
        <v>10.25</v>
      </c>
      <c r="I300" s="185"/>
      <c r="J300" s="186">
        <f>ROUND(I300*H300,2)</f>
        <v>0</v>
      </c>
      <c r="K300" s="187"/>
      <c r="L300" s="37"/>
      <c r="M300" s="188" t="s">
        <v>1</v>
      </c>
      <c r="N300" s="189" t="s">
        <v>42</v>
      </c>
      <c r="O300" s="75"/>
      <c r="P300" s="190">
        <f>O300*H300</f>
        <v>0</v>
      </c>
      <c r="Q300" s="190">
        <v>3.0000000000000001E-05</v>
      </c>
      <c r="R300" s="190">
        <f>Q300*H300</f>
        <v>0.00030749999999999999</v>
      </c>
      <c r="S300" s="190">
        <v>0</v>
      </c>
      <c r="T300" s="191">
        <f>S300*H300</f>
        <v>0</v>
      </c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R300" s="192" t="s">
        <v>136</v>
      </c>
      <c r="AT300" s="192" t="s">
        <v>132</v>
      </c>
      <c r="AU300" s="192" t="s">
        <v>86</v>
      </c>
      <c r="AY300" s="17" t="s">
        <v>129</v>
      </c>
      <c r="BE300" s="193">
        <f>IF(N300="základní",J300,0)</f>
        <v>0</v>
      </c>
      <c r="BF300" s="193">
        <f>IF(N300="snížená",J300,0)</f>
        <v>0</v>
      </c>
      <c r="BG300" s="193">
        <f>IF(N300="zákl. přenesená",J300,0)</f>
        <v>0</v>
      </c>
      <c r="BH300" s="193">
        <f>IF(N300="sníž. přenesená",J300,0)</f>
        <v>0</v>
      </c>
      <c r="BI300" s="193">
        <f>IF(N300="nulová",J300,0)</f>
        <v>0</v>
      </c>
      <c r="BJ300" s="17" t="s">
        <v>84</v>
      </c>
      <c r="BK300" s="193">
        <f>ROUND(I300*H300,2)</f>
        <v>0</v>
      </c>
      <c r="BL300" s="17" t="s">
        <v>136</v>
      </c>
      <c r="BM300" s="192" t="s">
        <v>504</v>
      </c>
    </row>
    <row r="301" s="2" customFormat="1" ht="24.15" customHeight="1">
      <c r="A301" s="36"/>
      <c r="B301" s="179"/>
      <c r="C301" s="180" t="s">
        <v>505</v>
      </c>
      <c r="D301" s="180" t="s">
        <v>132</v>
      </c>
      <c r="E301" s="181" t="s">
        <v>506</v>
      </c>
      <c r="F301" s="182" t="s">
        <v>507</v>
      </c>
      <c r="G301" s="183" t="s">
        <v>382</v>
      </c>
      <c r="H301" s="184">
        <v>4</v>
      </c>
      <c r="I301" s="185"/>
      <c r="J301" s="186">
        <f>ROUND(I301*H301,2)</f>
        <v>0</v>
      </c>
      <c r="K301" s="187"/>
      <c r="L301" s="37"/>
      <c r="M301" s="188" t="s">
        <v>1</v>
      </c>
      <c r="N301" s="189" t="s">
        <v>42</v>
      </c>
      <c r="O301" s="75"/>
      <c r="P301" s="190">
        <f>O301*H301</f>
        <v>0</v>
      </c>
      <c r="Q301" s="190">
        <v>0</v>
      </c>
      <c r="R301" s="190">
        <f>Q301*H301</f>
        <v>0</v>
      </c>
      <c r="S301" s="190">
        <v>0.082000000000000003</v>
      </c>
      <c r="T301" s="191">
        <f>S301*H301</f>
        <v>0.32800000000000001</v>
      </c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R301" s="192" t="s">
        <v>136</v>
      </c>
      <c r="AT301" s="192" t="s">
        <v>132</v>
      </c>
      <c r="AU301" s="192" t="s">
        <v>86</v>
      </c>
      <c r="AY301" s="17" t="s">
        <v>129</v>
      </c>
      <c r="BE301" s="193">
        <f>IF(N301="základní",J301,0)</f>
        <v>0</v>
      </c>
      <c r="BF301" s="193">
        <f>IF(N301="snížená",J301,0)</f>
        <v>0</v>
      </c>
      <c r="BG301" s="193">
        <f>IF(N301="zákl. přenesená",J301,0)</f>
        <v>0</v>
      </c>
      <c r="BH301" s="193">
        <f>IF(N301="sníž. přenesená",J301,0)</f>
        <v>0</v>
      </c>
      <c r="BI301" s="193">
        <f>IF(N301="nulová",J301,0)</f>
        <v>0</v>
      </c>
      <c r="BJ301" s="17" t="s">
        <v>84</v>
      </c>
      <c r="BK301" s="193">
        <f>ROUND(I301*H301,2)</f>
        <v>0</v>
      </c>
      <c r="BL301" s="17" t="s">
        <v>136</v>
      </c>
      <c r="BM301" s="192" t="s">
        <v>508</v>
      </c>
    </row>
    <row r="302" s="2" customFormat="1" ht="24.15" customHeight="1">
      <c r="A302" s="36"/>
      <c r="B302" s="179"/>
      <c r="C302" s="180" t="s">
        <v>509</v>
      </c>
      <c r="D302" s="180" t="s">
        <v>132</v>
      </c>
      <c r="E302" s="181" t="s">
        <v>510</v>
      </c>
      <c r="F302" s="182" t="s">
        <v>511</v>
      </c>
      <c r="G302" s="183" t="s">
        <v>184</v>
      </c>
      <c r="H302" s="184">
        <v>16.5</v>
      </c>
      <c r="I302" s="185"/>
      <c r="J302" s="186">
        <f>ROUND(I302*H302,2)</f>
        <v>0</v>
      </c>
      <c r="K302" s="187"/>
      <c r="L302" s="37"/>
      <c r="M302" s="188" t="s">
        <v>1</v>
      </c>
      <c r="N302" s="189" t="s">
        <v>42</v>
      </c>
      <c r="O302" s="75"/>
      <c r="P302" s="190">
        <f>O302*H302</f>
        <v>0</v>
      </c>
      <c r="Q302" s="190">
        <v>0</v>
      </c>
      <c r="R302" s="190">
        <f>Q302*H302</f>
        <v>0</v>
      </c>
      <c r="S302" s="190">
        <v>0</v>
      </c>
      <c r="T302" s="191">
        <f>S302*H302</f>
        <v>0</v>
      </c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R302" s="192" t="s">
        <v>136</v>
      </c>
      <c r="AT302" s="192" t="s">
        <v>132</v>
      </c>
      <c r="AU302" s="192" t="s">
        <v>86</v>
      </c>
      <c r="AY302" s="17" t="s">
        <v>129</v>
      </c>
      <c r="BE302" s="193">
        <f>IF(N302="základní",J302,0)</f>
        <v>0</v>
      </c>
      <c r="BF302" s="193">
        <f>IF(N302="snížená",J302,0)</f>
        <v>0</v>
      </c>
      <c r="BG302" s="193">
        <f>IF(N302="zákl. přenesená",J302,0)</f>
        <v>0</v>
      </c>
      <c r="BH302" s="193">
        <f>IF(N302="sníž. přenesená",J302,0)</f>
        <v>0</v>
      </c>
      <c r="BI302" s="193">
        <f>IF(N302="nulová",J302,0)</f>
        <v>0</v>
      </c>
      <c r="BJ302" s="17" t="s">
        <v>84</v>
      </c>
      <c r="BK302" s="193">
        <f>ROUND(I302*H302,2)</f>
        <v>0</v>
      </c>
      <c r="BL302" s="17" t="s">
        <v>136</v>
      </c>
      <c r="BM302" s="192" t="s">
        <v>512</v>
      </c>
    </row>
    <row r="303" s="2" customFormat="1" ht="21.75" customHeight="1">
      <c r="A303" s="36"/>
      <c r="B303" s="179"/>
      <c r="C303" s="180" t="s">
        <v>513</v>
      </c>
      <c r="D303" s="180" t="s">
        <v>132</v>
      </c>
      <c r="E303" s="181" t="s">
        <v>514</v>
      </c>
      <c r="F303" s="182" t="s">
        <v>515</v>
      </c>
      <c r="G303" s="183" t="s">
        <v>135</v>
      </c>
      <c r="H303" s="184">
        <v>1</v>
      </c>
      <c r="I303" s="185"/>
      <c r="J303" s="186">
        <f>ROUND(I303*H303,2)</f>
        <v>0</v>
      </c>
      <c r="K303" s="187"/>
      <c r="L303" s="37"/>
      <c r="M303" s="188" t="s">
        <v>1</v>
      </c>
      <c r="N303" s="189" t="s">
        <v>42</v>
      </c>
      <c r="O303" s="75"/>
      <c r="P303" s="190">
        <f>O303*H303</f>
        <v>0</v>
      </c>
      <c r="Q303" s="190">
        <v>0</v>
      </c>
      <c r="R303" s="190">
        <f>Q303*H303</f>
        <v>0</v>
      </c>
      <c r="S303" s="190">
        <v>0</v>
      </c>
      <c r="T303" s="191">
        <f>S303*H303</f>
        <v>0</v>
      </c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R303" s="192" t="s">
        <v>136</v>
      </c>
      <c r="AT303" s="192" t="s">
        <v>132</v>
      </c>
      <c r="AU303" s="192" t="s">
        <v>86</v>
      </c>
      <c r="AY303" s="17" t="s">
        <v>129</v>
      </c>
      <c r="BE303" s="193">
        <f>IF(N303="základní",J303,0)</f>
        <v>0</v>
      </c>
      <c r="BF303" s="193">
        <f>IF(N303="snížená",J303,0)</f>
        <v>0</v>
      </c>
      <c r="BG303" s="193">
        <f>IF(N303="zákl. přenesená",J303,0)</f>
        <v>0</v>
      </c>
      <c r="BH303" s="193">
        <f>IF(N303="sníž. přenesená",J303,0)</f>
        <v>0</v>
      </c>
      <c r="BI303" s="193">
        <f>IF(N303="nulová",J303,0)</f>
        <v>0</v>
      </c>
      <c r="BJ303" s="17" t="s">
        <v>84</v>
      </c>
      <c r="BK303" s="193">
        <f>ROUND(I303*H303,2)</f>
        <v>0</v>
      </c>
      <c r="BL303" s="17" t="s">
        <v>136</v>
      </c>
      <c r="BM303" s="192" t="s">
        <v>516</v>
      </c>
    </row>
    <row r="304" s="2" customFormat="1" ht="21.75" customHeight="1">
      <c r="A304" s="36"/>
      <c r="B304" s="179"/>
      <c r="C304" s="180" t="s">
        <v>517</v>
      </c>
      <c r="D304" s="180" t="s">
        <v>132</v>
      </c>
      <c r="E304" s="181" t="s">
        <v>518</v>
      </c>
      <c r="F304" s="182" t="s">
        <v>519</v>
      </c>
      <c r="G304" s="183" t="s">
        <v>184</v>
      </c>
      <c r="H304" s="184">
        <v>9.5679999999999996</v>
      </c>
      <c r="I304" s="185"/>
      <c r="J304" s="186">
        <f>ROUND(I304*H304,2)</f>
        <v>0</v>
      </c>
      <c r="K304" s="187"/>
      <c r="L304" s="37"/>
      <c r="M304" s="188" t="s">
        <v>1</v>
      </c>
      <c r="N304" s="189" t="s">
        <v>42</v>
      </c>
      <c r="O304" s="75"/>
      <c r="P304" s="190">
        <f>O304*H304</f>
        <v>0</v>
      </c>
      <c r="Q304" s="190">
        <v>0</v>
      </c>
      <c r="R304" s="190">
        <f>Q304*H304</f>
        <v>0</v>
      </c>
      <c r="S304" s="190">
        <v>0</v>
      </c>
      <c r="T304" s="191">
        <f>S304*H304</f>
        <v>0</v>
      </c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R304" s="192" t="s">
        <v>136</v>
      </c>
      <c r="AT304" s="192" t="s">
        <v>132</v>
      </c>
      <c r="AU304" s="192" t="s">
        <v>86</v>
      </c>
      <c r="AY304" s="17" t="s">
        <v>129</v>
      </c>
      <c r="BE304" s="193">
        <f>IF(N304="základní",J304,0)</f>
        <v>0</v>
      </c>
      <c r="BF304" s="193">
        <f>IF(N304="snížená",J304,0)</f>
        <v>0</v>
      </c>
      <c r="BG304" s="193">
        <f>IF(N304="zákl. přenesená",J304,0)</f>
        <v>0</v>
      </c>
      <c r="BH304" s="193">
        <f>IF(N304="sníž. přenesená",J304,0)</f>
        <v>0</v>
      </c>
      <c r="BI304" s="193">
        <f>IF(N304="nulová",J304,0)</f>
        <v>0</v>
      </c>
      <c r="BJ304" s="17" t="s">
        <v>84</v>
      </c>
      <c r="BK304" s="193">
        <f>ROUND(I304*H304,2)</f>
        <v>0</v>
      </c>
      <c r="BL304" s="17" t="s">
        <v>136</v>
      </c>
      <c r="BM304" s="192" t="s">
        <v>520</v>
      </c>
    </row>
    <row r="305" s="13" customFormat="1">
      <c r="A305" s="13"/>
      <c r="B305" s="194"/>
      <c r="C305" s="13"/>
      <c r="D305" s="195" t="s">
        <v>158</v>
      </c>
      <c r="E305" s="196" t="s">
        <v>1</v>
      </c>
      <c r="F305" s="197" t="s">
        <v>521</v>
      </c>
      <c r="G305" s="13"/>
      <c r="H305" s="198">
        <v>9.5679999999999996</v>
      </c>
      <c r="I305" s="199"/>
      <c r="J305" s="13"/>
      <c r="K305" s="13"/>
      <c r="L305" s="194"/>
      <c r="M305" s="200"/>
      <c r="N305" s="201"/>
      <c r="O305" s="201"/>
      <c r="P305" s="201"/>
      <c r="Q305" s="201"/>
      <c r="R305" s="201"/>
      <c r="S305" s="201"/>
      <c r="T305" s="202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196" t="s">
        <v>158</v>
      </c>
      <c r="AU305" s="196" t="s">
        <v>86</v>
      </c>
      <c r="AV305" s="13" t="s">
        <v>86</v>
      </c>
      <c r="AW305" s="13" t="s">
        <v>33</v>
      </c>
      <c r="AX305" s="13" t="s">
        <v>84</v>
      </c>
      <c r="AY305" s="196" t="s">
        <v>129</v>
      </c>
    </row>
    <row r="306" s="12" customFormat="1" ht="22.8" customHeight="1">
      <c r="A306" s="12"/>
      <c r="B306" s="167"/>
      <c r="C306" s="12"/>
      <c r="D306" s="168" t="s">
        <v>76</v>
      </c>
      <c r="E306" s="177" t="s">
        <v>522</v>
      </c>
      <c r="F306" s="177" t="s">
        <v>523</v>
      </c>
      <c r="G306" s="12"/>
      <c r="H306" s="12"/>
      <c r="I306" s="170"/>
      <c r="J306" s="178">
        <f>BK306</f>
        <v>0</v>
      </c>
      <c r="K306" s="12"/>
      <c r="L306" s="167"/>
      <c r="M306" s="171"/>
      <c r="N306" s="172"/>
      <c r="O306" s="172"/>
      <c r="P306" s="173">
        <f>SUM(P307:P316)</f>
        <v>0</v>
      </c>
      <c r="Q306" s="172"/>
      <c r="R306" s="173">
        <f>SUM(R307:R316)</f>
        <v>0</v>
      </c>
      <c r="S306" s="172"/>
      <c r="T306" s="174">
        <f>SUM(T307:T316)</f>
        <v>0</v>
      </c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R306" s="168" t="s">
        <v>84</v>
      </c>
      <c r="AT306" s="175" t="s">
        <v>76</v>
      </c>
      <c r="AU306" s="175" t="s">
        <v>84</v>
      </c>
      <c r="AY306" s="168" t="s">
        <v>129</v>
      </c>
      <c r="BK306" s="176">
        <f>SUM(BK307:BK316)</f>
        <v>0</v>
      </c>
    </row>
    <row r="307" s="2" customFormat="1" ht="16.5" customHeight="1">
      <c r="A307" s="36"/>
      <c r="B307" s="179"/>
      <c r="C307" s="180" t="s">
        <v>524</v>
      </c>
      <c r="D307" s="180" t="s">
        <v>132</v>
      </c>
      <c r="E307" s="181" t="s">
        <v>525</v>
      </c>
      <c r="F307" s="182" t="s">
        <v>526</v>
      </c>
      <c r="G307" s="183" t="s">
        <v>227</v>
      </c>
      <c r="H307" s="184">
        <v>120.819</v>
      </c>
      <c r="I307" s="185"/>
      <c r="J307" s="186">
        <f>ROUND(I307*H307,2)</f>
        <v>0</v>
      </c>
      <c r="K307" s="187"/>
      <c r="L307" s="37"/>
      <c r="M307" s="188" t="s">
        <v>1</v>
      </c>
      <c r="N307" s="189" t="s">
        <v>42</v>
      </c>
      <c r="O307" s="75"/>
      <c r="P307" s="190">
        <f>O307*H307</f>
        <v>0</v>
      </c>
      <c r="Q307" s="190">
        <v>0</v>
      </c>
      <c r="R307" s="190">
        <f>Q307*H307</f>
        <v>0</v>
      </c>
      <c r="S307" s="190">
        <v>0</v>
      </c>
      <c r="T307" s="191">
        <f>S307*H307</f>
        <v>0</v>
      </c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R307" s="192" t="s">
        <v>136</v>
      </c>
      <c r="AT307" s="192" t="s">
        <v>132</v>
      </c>
      <c r="AU307" s="192" t="s">
        <v>86</v>
      </c>
      <c r="AY307" s="17" t="s">
        <v>129</v>
      </c>
      <c r="BE307" s="193">
        <f>IF(N307="základní",J307,0)</f>
        <v>0</v>
      </c>
      <c r="BF307" s="193">
        <f>IF(N307="snížená",J307,0)</f>
        <v>0</v>
      </c>
      <c r="BG307" s="193">
        <f>IF(N307="zákl. přenesená",J307,0)</f>
        <v>0</v>
      </c>
      <c r="BH307" s="193">
        <f>IF(N307="sníž. přenesená",J307,0)</f>
        <v>0</v>
      </c>
      <c r="BI307" s="193">
        <f>IF(N307="nulová",J307,0)</f>
        <v>0</v>
      </c>
      <c r="BJ307" s="17" t="s">
        <v>84</v>
      </c>
      <c r="BK307" s="193">
        <f>ROUND(I307*H307,2)</f>
        <v>0</v>
      </c>
      <c r="BL307" s="17" t="s">
        <v>136</v>
      </c>
      <c r="BM307" s="192" t="s">
        <v>527</v>
      </c>
    </row>
    <row r="308" s="2" customFormat="1" ht="24.15" customHeight="1">
      <c r="A308" s="36"/>
      <c r="B308" s="179"/>
      <c r="C308" s="180" t="s">
        <v>528</v>
      </c>
      <c r="D308" s="180" t="s">
        <v>132</v>
      </c>
      <c r="E308" s="181" t="s">
        <v>529</v>
      </c>
      <c r="F308" s="182" t="s">
        <v>530</v>
      </c>
      <c r="G308" s="183" t="s">
        <v>227</v>
      </c>
      <c r="H308" s="184">
        <v>1087.3710000000001</v>
      </c>
      <c r="I308" s="185"/>
      <c r="J308" s="186">
        <f>ROUND(I308*H308,2)</f>
        <v>0</v>
      </c>
      <c r="K308" s="187"/>
      <c r="L308" s="37"/>
      <c r="M308" s="188" t="s">
        <v>1</v>
      </c>
      <c r="N308" s="189" t="s">
        <v>42</v>
      </c>
      <c r="O308" s="75"/>
      <c r="P308" s="190">
        <f>O308*H308</f>
        <v>0</v>
      </c>
      <c r="Q308" s="190">
        <v>0</v>
      </c>
      <c r="R308" s="190">
        <f>Q308*H308</f>
        <v>0</v>
      </c>
      <c r="S308" s="190">
        <v>0</v>
      </c>
      <c r="T308" s="191">
        <f>S308*H308</f>
        <v>0</v>
      </c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R308" s="192" t="s">
        <v>136</v>
      </c>
      <c r="AT308" s="192" t="s">
        <v>132</v>
      </c>
      <c r="AU308" s="192" t="s">
        <v>86</v>
      </c>
      <c r="AY308" s="17" t="s">
        <v>129</v>
      </c>
      <c r="BE308" s="193">
        <f>IF(N308="základní",J308,0)</f>
        <v>0</v>
      </c>
      <c r="BF308" s="193">
        <f>IF(N308="snížená",J308,0)</f>
        <v>0</v>
      </c>
      <c r="BG308" s="193">
        <f>IF(N308="zákl. přenesená",J308,0)</f>
        <v>0</v>
      </c>
      <c r="BH308" s="193">
        <f>IF(N308="sníž. přenesená",J308,0)</f>
        <v>0</v>
      </c>
      <c r="BI308" s="193">
        <f>IF(N308="nulová",J308,0)</f>
        <v>0</v>
      </c>
      <c r="BJ308" s="17" t="s">
        <v>84</v>
      </c>
      <c r="BK308" s="193">
        <f>ROUND(I308*H308,2)</f>
        <v>0</v>
      </c>
      <c r="BL308" s="17" t="s">
        <v>136</v>
      </c>
      <c r="BM308" s="192" t="s">
        <v>531</v>
      </c>
    </row>
    <row r="309" s="13" customFormat="1">
      <c r="A309" s="13"/>
      <c r="B309" s="194"/>
      <c r="C309" s="13"/>
      <c r="D309" s="195" t="s">
        <v>158</v>
      </c>
      <c r="E309" s="13"/>
      <c r="F309" s="197" t="s">
        <v>532</v>
      </c>
      <c r="G309" s="13"/>
      <c r="H309" s="198">
        <v>1087.3710000000001</v>
      </c>
      <c r="I309" s="199"/>
      <c r="J309" s="13"/>
      <c r="K309" s="13"/>
      <c r="L309" s="194"/>
      <c r="M309" s="200"/>
      <c r="N309" s="201"/>
      <c r="O309" s="201"/>
      <c r="P309" s="201"/>
      <c r="Q309" s="201"/>
      <c r="R309" s="201"/>
      <c r="S309" s="201"/>
      <c r="T309" s="202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196" t="s">
        <v>158</v>
      </c>
      <c r="AU309" s="196" t="s">
        <v>86</v>
      </c>
      <c r="AV309" s="13" t="s">
        <v>86</v>
      </c>
      <c r="AW309" s="13" t="s">
        <v>3</v>
      </c>
      <c r="AX309" s="13" t="s">
        <v>84</v>
      </c>
      <c r="AY309" s="196" t="s">
        <v>129</v>
      </c>
    </row>
    <row r="310" s="2" customFormat="1" ht="24.15" customHeight="1">
      <c r="A310" s="36"/>
      <c r="B310" s="179"/>
      <c r="C310" s="180" t="s">
        <v>533</v>
      </c>
      <c r="D310" s="180" t="s">
        <v>132</v>
      </c>
      <c r="E310" s="181" t="s">
        <v>534</v>
      </c>
      <c r="F310" s="182" t="s">
        <v>535</v>
      </c>
      <c r="G310" s="183" t="s">
        <v>227</v>
      </c>
      <c r="H310" s="184">
        <v>120.819</v>
      </c>
      <c r="I310" s="185"/>
      <c r="J310" s="186">
        <f>ROUND(I310*H310,2)</f>
        <v>0</v>
      </c>
      <c r="K310" s="187"/>
      <c r="L310" s="37"/>
      <c r="M310" s="188" t="s">
        <v>1</v>
      </c>
      <c r="N310" s="189" t="s">
        <v>42</v>
      </c>
      <c r="O310" s="75"/>
      <c r="P310" s="190">
        <f>O310*H310</f>
        <v>0</v>
      </c>
      <c r="Q310" s="190">
        <v>0</v>
      </c>
      <c r="R310" s="190">
        <f>Q310*H310</f>
        <v>0</v>
      </c>
      <c r="S310" s="190">
        <v>0</v>
      </c>
      <c r="T310" s="191">
        <f>S310*H310</f>
        <v>0</v>
      </c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R310" s="192" t="s">
        <v>136</v>
      </c>
      <c r="AT310" s="192" t="s">
        <v>132</v>
      </c>
      <c r="AU310" s="192" t="s">
        <v>86</v>
      </c>
      <c r="AY310" s="17" t="s">
        <v>129</v>
      </c>
      <c r="BE310" s="193">
        <f>IF(N310="základní",J310,0)</f>
        <v>0</v>
      </c>
      <c r="BF310" s="193">
        <f>IF(N310="snížená",J310,0)</f>
        <v>0</v>
      </c>
      <c r="BG310" s="193">
        <f>IF(N310="zákl. přenesená",J310,0)</f>
        <v>0</v>
      </c>
      <c r="BH310" s="193">
        <f>IF(N310="sníž. přenesená",J310,0)</f>
        <v>0</v>
      </c>
      <c r="BI310" s="193">
        <f>IF(N310="nulová",J310,0)</f>
        <v>0</v>
      </c>
      <c r="BJ310" s="17" t="s">
        <v>84</v>
      </c>
      <c r="BK310" s="193">
        <f>ROUND(I310*H310,2)</f>
        <v>0</v>
      </c>
      <c r="BL310" s="17" t="s">
        <v>136</v>
      </c>
      <c r="BM310" s="192" t="s">
        <v>536</v>
      </c>
    </row>
    <row r="311" s="2" customFormat="1" ht="37.8" customHeight="1">
      <c r="A311" s="36"/>
      <c r="B311" s="179"/>
      <c r="C311" s="180" t="s">
        <v>537</v>
      </c>
      <c r="D311" s="180" t="s">
        <v>132</v>
      </c>
      <c r="E311" s="181" t="s">
        <v>538</v>
      </c>
      <c r="F311" s="182" t="s">
        <v>539</v>
      </c>
      <c r="G311" s="183" t="s">
        <v>227</v>
      </c>
      <c r="H311" s="184">
        <v>38.146999999999998</v>
      </c>
      <c r="I311" s="185"/>
      <c r="J311" s="186">
        <f>ROUND(I311*H311,2)</f>
        <v>0</v>
      </c>
      <c r="K311" s="187"/>
      <c r="L311" s="37"/>
      <c r="M311" s="188" t="s">
        <v>1</v>
      </c>
      <c r="N311" s="189" t="s">
        <v>42</v>
      </c>
      <c r="O311" s="75"/>
      <c r="P311" s="190">
        <f>O311*H311</f>
        <v>0</v>
      </c>
      <c r="Q311" s="190">
        <v>0</v>
      </c>
      <c r="R311" s="190">
        <f>Q311*H311</f>
        <v>0</v>
      </c>
      <c r="S311" s="190">
        <v>0</v>
      </c>
      <c r="T311" s="191">
        <f>S311*H311</f>
        <v>0</v>
      </c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R311" s="192" t="s">
        <v>136</v>
      </c>
      <c r="AT311" s="192" t="s">
        <v>132</v>
      </c>
      <c r="AU311" s="192" t="s">
        <v>86</v>
      </c>
      <c r="AY311" s="17" t="s">
        <v>129</v>
      </c>
      <c r="BE311" s="193">
        <f>IF(N311="základní",J311,0)</f>
        <v>0</v>
      </c>
      <c r="BF311" s="193">
        <f>IF(N311="snížená",J311,0)</f>
        <v>0</v>
      </c>
      <c r="BG311" s="193">
        <f>IF(N311="zákl. přenesená",J311,0)</f>
        <v>0</v>
      </c>
      <c r="BH311" s="193">
        <f>IF(N311="sníž. přenesená",J311,0)</f>
        <v>0</v>
      </c>
      <c r="BI311" s="193">
        <f>IF(N311="nulová",J311,0)</f>
        <v>0</v>
      </c>
      <c r="BJ311" s="17" t="s">
        <v>84</v>
      </c>
      <c r="BK311" s="193">
        <f>ROUND(I311*H311,2)</f>
        <v>0</v>
      </c>
      <c r="BL311" s="17" t="s">
        <v>136</v>
      </c>
      <c r="BM311" s="192" t="s">
        <v>540</v>
      </c>
    </row>
    <row r="312" s="13" customFormat="1">
      <c r="A312" s="13"/>
      <c r="B312" s="194"/>
      <c r="C312" s="13"/>
      <c r="D312" s="195" t="s">
        <v>158</v>
      </c>
      <c r="E312" s="196" t="s">
        <v>1</v>
      </c>
      <c r="F312" s="197" t="s">
        <v>541</v>
      </c>
      <c r="G312" s="13"/>
      <c r="H312" s="198">
        <v>38.146999999999998</v>
      </c>
      <c r="I312" s="199"/>
      <c r="J312" s="13"/>
      <c r="K312" s="13"/>
      <c r="L312" s="194"/>
      <c r="M312" s="200"/>
      <c r="N312" s="201"/>
      <c r="O312" s="201"/>
      <c r="P312" s="201"/>
      <c r="Q312" s="201"/>
      <c r="R312" s="201"/>
      <c r="S312" s="201"/>
      <c r="T312" s="202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196" t="s">
        <v>158</v>
      </c>
      <c r="AU312" s="196" t="s">
        <v>86</v>
      </c>
      <c r="AV312" s="13" t="s">
        <v>86</v>
      </c>
      <c r="AW312" s="13" t="s">
        <v>33</v>
      </c>
      <c r="AX312" s="13" t="s">
        <v>84</v>
      </c>
      <c r="AY312" s="196" t="s">
        <v>129</v>
      </c>
    </row>
    <row r="313" s="2" customFormat="1" ht="44.25" customHeight="1">
      <c r="A313" s="36"/>
      <c r="B313" s="179"/>
      <c r="C313" s="180" t="s">
        <v>542</v>
      </c>
      <c r="D313" s="180" t="s">
        <v>132</v>
      </c>
      <c r="E313" s="181" t="s">
        <v>543</v>
      </c>
      <c r="F313" s="182" t="s">
        <v>544</v>
      </c>
      <c r="G313" s="183" t="s">
        <v>227</v>
      </c>
      <c r="H313" s="184">
        <v>82.343000000000004</v>
      </c>
      <c r="I313" s="185"/>
      <c r="J313" s="186">
        <f>ROUND(I313*H313,2)</f>
        <v>0</v>
      </c>
      <c r="K313" s="187"/>
      <c r="L313" s="37"/>
      <c r="M313" s="188" t="s">
        <v>1</v>
      </c>
      <c r="N313" s="189" t="s">
        <v>42</v>
      </c>
      <c r="O313" s="75"/>
      <c r="P313" s="190">
        <f>O313*H313</f>
        <v>0</v>
      </c>
      <c r="Q313" s="190">
        <v>0</v>
      </c>
      <c r="R313" s="190">
        <f>Q313*H313</f>
        <v>0</v>
      </c>
      <c r="S313" s="190">
        <v>0</v>
      </c>
      <c r="T313" s="191">
        <f>S313*H313</f>
        <v>0</v>
      </c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R313" s="192" t="s">
        <v>136</v>
      </c>
      <c r="AT313" s="192" t="s">
        <v>132</v>
      </c>
      <c r="AU313" s="192" t="s">
        <v>86</v>
      </c>
      <c r="AY313" s="17" t="s">
        <v>129</v>
      </c>
      <c r="BE313" s="193">
        <f>IF(N313="základní",J313,0)</f>
        <v>0</v>
      </c>
      <c r="BF313" s="193">
        <f>IF(N313="snížená",J313,0)</f>
        <v>0</v>
      </c>
      <c r="BG313" s="193">
        <f>IF(N313="zákl. přenesená",J313,0)</f>
        <v>0</v>
      </c>
      <c r="BH313" s="193">
        <f>IF(N313="sníž. přenesená",J313,0)</f>
        <v>0</v>
      </c>
      <c r="BI313" s="193">
        <f>IF(N313="nulová",J313,0)</f>
        <v>0</v>
      </c>
      <c r="BJ313" s="17" t="s">
        <v>84</v>
      </c>
      <c r="BK313" s="193">
        <f>ROUND(I313*H313,2)</f>
        <v>0</v>
      </c>
      <c r="BL313" s="17" t="s">
        <v>136</v>
      </c>
      <c r="BM313" s="192" t="s">
        <v>545</v>
      </c>
    </row>
    <row r="314" s="13" customFormat="1">
      <c r="A314" s="13"/>
      <c r="B314" s="194"/>
      <c r="C314" s="13"/>
      <c r="D314" s="195" t="s">
        <v>158</v>
      </c>
      <c r="E314" s="196" t="s">
        <v>1</v>
      </c>
      <c r="F314" s="197" t="s">
        <v>546</v>
      </c>
      <c r="G314" s="13"/>
      <c r="H314" s="198">
        <v>82.343000000000004</v>
      </c>
      <c r="I314" s="199"/>
      <c r="J314" s="13"/>
      <c r="K314" s="13"/>
      <c r="L314" s="194"/>
      <c r="M314" s="200"/>
      <c r="N314" s="201"/>
      <c r="O314" s="201"/>
      <c r="P314" s="201"/>
      <c r="Q314" s="201"/>
      <c r="R314" s="201"/>
      <c r="S314" s="201"/>
      <c r="T314" s="202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196" t="s">
        <v>158</v>
      </c>
      <c r="AU314" s="196" t="s">
        <v>86</v>
      </c>
      <c r="AV314" s="13" t="s">
        <v>86</v>
      </c>
      <c r="AW314" s="13" t="s">
        <v>33</v>
      </c>
      <c r="AX314" s="13" t="s">
        <v>84</v>
      </c>
      <c r="AY314" s="196" t="s">
        <v>129</v>
      </c>
    </row>
    <row r="315" s="2" customFormat="1" ht="44.25" customHeight="1">
      <c r="A315" s="36"/>
      <c r="B315" s="179"/>
      <c r="C315" s="180" t="s">
        <v>547</v>
      </c>
      <c r="D315" s="180" t="s">
        <v>132</v>
      </c>
      <c r="E315" s="181" t="s">
        <v>548</v>
      </c>
      <c r="F315" s="182" t="s">
        <v>549</v>
      </c>
      <c r="G315" s="183" t="s">
        <v>227</v>
      </c>
      <c r="H315" s="184">
        <v>0.32900000000000001</v>
      </c>
      <c r="I315" s="185"/>
      <c r="J315" s="186">
        <f>ROUND(I315*H315,2)</f>
        <v>0</v>
      </c>
      <c r="K315" s="187"/>
      <c r="L315" s="37"/>
      <c r="M315" s="188" t="s">
        <v>1</v>
      </c>
      <c r="N315" s="189" t="s">
        <v>42</v>
      </c>
      <c r="O315" s="75"/>
      <c r="P315" s="190">
        <f>O315*H315</f>
        <v>0</v>
      </c>
      <c r="Q315" s="190">
        <v>0</v>
      </c>
      <c r="R315" s="190">
        <f>Q315*H315</f>
        <v>0</v>
      </c>
      <c r="S315" s="190">
        <v>0</v>
      </c>
      <c r="T315" s="191">
        <f>S315*H315</f>
        <v>0</v>
      </c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R315" s="192" t="s">
        <v>136</v>
      </c>
      <c r="AT315" s="192" t="s">
        <v>132</v>
      </c>
      <c r="AU315" s="192" t="s">
        <v>86</v>
      </c>
      <c r="AY315" s="17" t="s">
        <v>129</v>
      </c>
      <c r="BE315" s="193">
        <f>IF(N315="základní",J315,0)</f>
        <v>0</v>
      </c>
      <c r="BF315" s="193">
        <f>IF(N315="snížená",J315,0)</f>
        <v>0</v>
      </c>
      <c r="BG315" s="193">
        <f>IF(N315="zákl. přenesená",J315,0)</f>
        <v>0</v>
      </c>
      <c r="BH315" s="193">
        <f>IF(N315="sníž. přenesená",J315,0)</f>
        <v>0</v>
      </c>
      <c r="BI315" s="193">
        <f>IF(N315="nulová",J315,0)</f>
        <v>0</v>
      </c>
      <c r="BJ315" s="17" t="s">
        <v>84</v>
      </c>
      <c r="BK315" s="193">
        <f>ROUND(I315*H315,2)</f>
        <v>0</v>
      </c>
      <c r="BL315" s="17" t="s">
        <v>136</v>
      </c>
      <c r="BM315" s="192" t="s">
        <v>550</v>
      </c>
    </row>
    <row r="316" s="13" customFormat="1">
      <c r="A316" s="13"/>
      <c r="B316" s="194"/>
      <c r="C316" s="13"/>
      <c r="D316" s="195" t="s">
        <v>158</v>
      </c>
      <c r="E316" s="196" t="s">
        <v>1</v>
      </c>
      <c r="F316" s="197" t="s">
        <v>551</v>
      </c>
      <c r="G316" s="13"/>
      <c r="H316" s="198">
        <v>0.32900000000000001</v>
      </c>
      <c r="I316" s="199"/>
      <c r="J316" s="13"/>
      <c r="K316" s="13"/>
      <c r="L316" s="194"/>
      <c r="M316" s="200"/>
      <c r="N316" s="201"/>
      <c r="O316" s="201"/>
      <c r="P316" s="201"/>
      <c r="Q316" s="201"/>
      <c r="R316" s="201"/>
      <c r="S316" s="201"/>
      <c r="T316" s="202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196" t="s">
        <v>158</v>
      </c>
      <c r="AU316" s="196" t="s">
        <v>86</v>
      </c>
      <c r="AV316" s="13" t="s">
        <v>86</v>
      </c>
      <c r="AW316" s="13" t="s">
        <v>33</v>
      </c>
      <c r="AX316" s="13" t="s">
        <v>84</v>
      </c>
      <c r="AY316" s="196" t="s">
        <v>129</v>
      </c>
    </row>
    <row r="317" s="12" customFormat="1" ht="22.8" customHeight="1">
      <c r="A317" s="12"/>
      <c r="B317" s="167"/>
      <c r="C317" s="12"/>
      <c r="D317" s="168" t="s">
        <v>76</v>
      </c>
      <c r="E317" s="177" t="s">
        <v>552</v>
      </c>
      <c r="F317" s="177" t="s">
        <v>553</v>
      </c>
      <c r="G317" s="12"/>
      <c r="H317" s="12"/>
      <c r="I317" s="170"/>
      <c r="J317" s="178">
        <f>BK317</f>
        <v>0</v>
      </c>
      <c r="K317" s="12"/>
      <c r="L317" s="167"/>
      <c r="M317" s="171"/>
      <c r="N317" s="172"/>
      <c r="O317" s="172"/>
      <c r="P317" s="173">
        <f>P318</f>
        <v>0</v>
      </c>
      <c r="Q317" s="172"/>
      <c r="R317" s="173">
        <f>R318</f>
        <v>0</v>
      </c>
      <c r="S317" s="172"/>
      <c r="T317" s="174">
        <f>T318</f>
        <v>0</v>
      </c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R317" s="168" t="s">
        <v>84</v>
      </c>
      <c r="AT317" s="175" t="s">
        <v>76</v>
      </c>
      <c r="AU317" s="175" t="s">
        <v>84</v>
      </c>
      <c r="AY317" s="168" t="s">
        <v>129</v>
      </c>
      <c r="BK317" s="176">
        <f>BK318</f>
        <v>0</v>
      </c>
    </row>
    <row r="318" s="2" customFormat="1" ht="33" customHeight="1">
      <c r="A318" s="36"/>
      <c r="B318" s="179"/>
      <c r="C318" s="180" t="s">
        <v>554</v>
      </c>
      <c r="D318" s="180" t="s">
        <v>132</v>
      </c>
      <c r="E318" s="181" t="s">
        <v>555</v>
      </c>
      <c r="F318" s="182" t="s">
        <v>556</v>
      </c>
      <c r="G318" s="183" t="s">
        <v>227</v>
      </c>
      <c r="H318" s="184">
        <v>64.352000000000004</v>
      </c>
      <c r="I318" s="185"/>
      <c r="J318" s="186">
        <f>ROUND(I318*H318,2)</f>
        <v>0</v>
      </c>
      <c r="K318" s="187"/>
      <c r="L318" s="37"/>
      <c r="M318" s="188" t="s">
        <v>1</v>
      </c>
      <c r="N318" s="189" t="s">
        <v>42</v>
      </c>
      <c r="O318" s="75"/>
      <c r="P318" s="190">
        <f>O318*H318</f>
        <v>0</v>
      </c>
      <c r="Q318" s="190">
        <v>0</v>
      </c>
      <c r="R318" s="190">
        <f>Q318*H318</f>
        <v>0</v>
      </c>
      <c r="S318" s="190">
        <v>0</v>
      </c>
      <c r="T318" s="191">
        <f>S318*H318</f>
        <v>0</v>
      </c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R318" s="192" t="s">
        <v>136</v>
      </c>
      <c r="AT318" s="192" t="s">
        <v>132</v>
      </c>
      <c r="AU318" s="192" t="s">
        <v>86</v>
      </c>
      <c r="AY318" s="17" t="s">
        <v>129</v>
      </c>
      <c r="BE318" s="193">
        <f>IF(N318="základní",J318,0)</f>
        <v>0</v>
      </c>
      <c r="BF318" s="193">
        <f>IF(N318="snížená",J318,0)</f>
        <v>0</v>
      </c>
      <c r="BG318" s="193">
        <f>IF(N318="zákl. přenesená",J318,0)</f>
        <v>0</v>
      </c>
      <c r="BH318" s="193">
        <f>IF(N318="sníž. přenesená",J318,0)</f>
        <v>0</v>
      </c>
      <c r="BI318" s="193">
        <f>IF(N318="nulová",J318,0)</f>
        <v>0</v>
      </c>
      <c r="BJ318" s="17" t="s">
        <v>84</v>
      </c>
      <c r="BK318" s="193">
        <f>ROUND(I318*H318,2)</f>
        <v>0</v>
      </c>
      <c r="BL318" s="17" t="s">
        <v>136</v>
      </c>
      <c r="BM318" s="192" t="s">
        <v>557</v>
      </c>
    </row>
    <row r="319" s="12" customFormat="1" ht="25.92" customHeight="1">
      <c r="A319" s="12"/>
      <c r="B319" s="167"/>
      <c r="C319" s="12"/>
      <c r="D319" s="168" t="s">
        <v>76</v>
      </c>
      <c r="E319" s="169" t="s">
        <v>558</v>
      </c>
      <c r="F319" s="169" t="s">
        <v>559</v>
      </c>
      <c r="G319" s="12"/>
      <c r="H319" s="12"/>
      <c r="I319" s="170"/>
      <c r="J319" s="155">
        <f>BK319</f>
        <v>0</v>
      </c>
      <c r="K319" s="12"/>
      <c r="L319" s="167"/>
      <c r="M319" s="171"/>
      <c r="N319" s="172"/>
      <c r="O319" s="172"/>
      <c r="P319" s="173">
        <f>SUM(P320:P325)</f>
        <v>0</v>
      </c>
      <c r="Q319" s="172"/>
      <c r="R319" s="173">
        <f>SUM(R320:R325)</f>
        <v>0</v>
      </c>
      <c r="S319" s="172"/>
      <c r="T319" s="174">
        <f>SUM(T320:T325)</f>
        <v>0</v>
      </c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R319" s="168" t="s">
        <v>148</v>
      </c>
      <c r="AT319" s="175" t="s">
        <v>76</v>
      </c>
      <c r="AU319" s="175" t="s">
        <v>77</v>
      </c>
      <c r="AY319" s="168" t="s">
        <v>129</v>
      </c>
      <c r="BK319" s="176">
        <f>SUM(BK320:BK325)</f>
        <v>0</v>
      </c>
    </row>
    <row r="320" s="2" customFormat="1" ht="16.5" customHeight="1">
      <c r="A320" s="36"/>
      <c r="B320" s="179"/>
      <c r="C320" s="180" t="s">
        <v>560</v>
      </c>
      <c r="D320" s="180" t="s">
        <v>132</v>
      </c>
      <c r="E320" s="181" t="s">
        <v>561</v>
      </c>
      <c r="F320" s="182" t="s">
        <v>562</v>
      </c>
      <c r="G320" s="183" t="s">
        <v>135</v>
      </c>
      <c r="H320" s="184">
        <v>1</v>
      </c>
      <c r="I320" s="185"/>
      <c r="J320" s="186">
        <f>ROUND(I320*H320,2)</f>
        <v>0</v>
      </c>
      <c r="K320" s="187"/>
      <c r="L320" s="37"/>
      <c r="M320" s="188" t="s">
        <v>1</v>
      </c>
      <c r="N320" s="189" t="s">
        <v>42</v>
      </c>
      <c r="O320" s="75"/>
      <c r="P320" s="190">
        <f>O320*H320</f>
        <v>0</v>
      </c>
      <c r="Q320" s="190">
        <v>0</v>
      </c>
      <c r="R320" s="190">
        <f>Q320*H320</f>
        <v>0</v>
      </c>
      <c r="S320" s="190">
        <v>0</v>
      </c>
      <c r="T320" s="191">
        <f>S320*H320</f>
        <v>0</v>
      </c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R320" s="192" t="s">
        <v>563</v>
      </c>
      <c r="AT320" s="192" t="s">
        <v>132</v>
      </c>
      <c r="AU320" s="192" t="s">
        <v>84</v>
      </c>
      <c r="AY320" s="17" t="s">
        <v>129</v>
      </c>
      <c r="BE320" s="193">
        <f>IF(N320="základní",J320,0)</f>
        <v>0</v>
      </c>
      <c r="BF320" s="193">
        <f>IF(N320="snížená",J320,0)</f>
        <v>0</v>
      </c>
      <c r="BG320" s="193">
        <f>IF(N320="zákl. přenesená",J320,0)</f>
        <v>0</v>
      </c>
      <c r="BH320" s="193">
        <f>IF(N320="sníž. přenesená",J320,0)</f>
        <v>0</v>
      </c>
      <c r="BI320" s="193">
        <f>IF(N320="nulová",J320,0)</f>
        <v>0</v>
      </c>
      <c r="BJ320" s="17" t="s">
        <v>84</v>
      </c>
      <c r="BK320" s="193">
        <f>ROUND(I320*H320,2)</f>
        <v>0</v>
      </c>
      <c r="BL320" s="17" t="s">
        <v>563</v>
      </c>
      <c r="BM320" s="192" t="s">
        <v>564</v>
      </c>
    </row>
    <row r="321" s="2" customFormat="1" ht="16.5" customHeight="1">
      <c r="A321" s="36"/>
      <c r="B321" s="179"/>
      <c r="C321" s="180" t="s">
        <v>565</v>
      </c>
      <c r="D321" s="180" t="s">
        <v>132</v>
      </c>
      <c r="E321" s="181" t="s">
        <v>566</v>
      </c>
      <c r="F321" s="182" t="s">
        <v>567</v>
      </c>
      <c r="G321" s="183" t="s">
        <v>568</v>
      </c>
      <c r="H321" s="226"/>
      <c r="I321" s="185"/>
      <c r="J321" s="186">
        <f>ROUND(I321*H321,2)</f>
        <v>0</v>
      </c>
      <c r="K321" s="187"/>
      <c r="L321" s="37"/>
      <c r="M321" s="188" t="s">
        <v>1</v>
      </c>
      <c r="N321" s="189" t="s">
        <v>42</v>
      </c>
      <c r="O321" s="75"/>
      <c r="P321" s="190">
        <f>O321*H321</f>
        <v>0</v>
      </c>
      <c r="Q321" s="190">
        <v>0</v>
      </c>
      <c r="R321" s="190">
        <f>Q321*H321</f>
        <v>0</v>
      </c>
      <c r="S321" s="190">
        <v>0</v>
      </c>
      <c r="T321" s="191">
        <f>S321*H321</f>
        <v>0</v>
      </c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R321" s="192" t="s">
        <v>563</v>
      </c>
      <c r="AT321" s="192" t="s">
        <v>132</v>
      </c>
      <c r="AU321" s="192" t="s">
        <v>84</v>
      </c>
      <c r="AY321" s="17" t="s">
        <v>129</v>
      </c>
      <c r="BE321" s="193">
        <f>IF(N321="základní",J321,0)</f>
        <v>0</v>
      </c>
      <c r="BF321" s="193">
        <f>IF(N321="snížená",J321,0)</f>
        <v>0</v>
      </c>
      <c r="BG321" s="193">
        <f>IF(N321="zákl. přenesená",J321,0)</f>
        <v>0</v>
      </c>
      <c r="BH321" s="193">
        <f>IF(N321="sníž. přenesená",J321,0)</f>
        <v>0</v>
      </c>
      <c r="BI321" s="193">
        <f>IF(N321="nulová",J321,0)</f>
        <v>0</v>
      </c>
      <c r="BJ321" s="17" t="s">
        <v>84</v>
      </c>
      <c r="BK321" s="193">
        <f>ROUND(I321*H321,2)</f>
        <v>0</v>
      </c>
      <c r="BL321" s="17" t="s">
        <v>563</v>
      </c>
      <c r="BM321" s="192" t="s">
        <v>569</v>
      </c>
    </row>
    <row r="322" s="2" customFormat="1" ht="21.75" customHeight="1">
      <c r="A322" s="36"/>
      <c r="B322" s="179"/>
      <c r="C322" s="180" t="s">
        <v>570</v>
      </c>
      <c r="D322" s="180" t="s">
        <v>132</v>
      </c>
      <c r="E322" s="181" t="s">
        <v>571</v>
      </c>
      <c r="F322" s="182" t="s">
        <v>572</v>
      </c>
      <c r="G322" s="183" t="s">
        <v>135</v>
      </c>
      <c r="H322" s="184">
        <v>1</v>
      </c>
      <c r="I322" s="185"/>
      <c r="J322" s="186">
        <f>ROUND(I322*H322,2)</f>
        <v>0</v>
      </c>
      <c r="K322" s="187"/>
      <c r="L322" s="37"/>
      <c r="M322" s="188" t="s">
        <v>1</v>
      </c>
      <c r="N322" s="189" t="s">
        <v>42</v>
      </c>
      <c r="O322" s="75"/>
      <c r="P322" s="190">
        <f>O322*H322</f>
        <v>0</v>
      </c>
      <c r="Q322" s="190">
        <v>0</v>
      </c>
      <c r="R322" s="190">
        <f>Q322*H322</f>
        <v>0</v>
      </c>
      <c r="S322" s="190">
        <v>0</v>
      </c>
      <c r="T322" s="191">
        <f>S322*H322</f>
        <v>0</v>
      </c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R322" s="192" t="s">
        <v>563</v>
      </c>
      <c r="AT322" s="192" t="s">
        <v>132</v>
      </c>
      <c r="AU322" s="192" t="s">
        <v>84</v>
      </c>
      <c r="AY322" s="17" t="s">
        <v>129</v>
      </c>
      <c r="BE322" s="193">
        <f>IF(N322="základní",J322,0)</f>
        <v>0</v>
      </c>
      <c r="BF322" s="193">
        <f>IF(N322="snížená",J322,0)</f>
        <v>0</v>
      </c>
      <c r="BG322" s="193">
        <f>IF(N322="zákl. přenesená",J322,0)</f>
        <v>0</v>
      </c>
      <c r="BH322" s="193">
        <f>IF(N322="sníž. přenesená",J322,0)</f>
        <v>0</v>
      </c>
      <c r="BI322" s="193">
        <f>IF(N322="nulová",J322,0)</f>
        <v>0</v>
      </c>
      <c r="BJ322" s="17" t="s">
        <v>84</v>
      </c>
      <c r="BK322" s="193">
        <f>ROUND(I322*H322,2)</f>
        <v>0</v>
      </c>
      <c r="BL322" s="17" t="s">
        <v>563</v>
      </c>
      <c r="BM322" s="192" t="s">
        <v>573</v>
      </c>
    </row>
    <row r="323" s="2" customFormat="1" ht="16.5" customHeight="1">
      <c r="A323" s="36"/>
      <c r="B323" s="179"/>
      <c r="C323" s="180" t="s">
        <v>574</v>
      </c>
      <c r="D323" s="180" t="s">
        <v>132</v>
      </c>
      <c r="E323" s="181" t="s">
        <v>575</v>
      </c>
      <c r="F323" s="182" t="s">
        <v>576</v>
      </c>
      <c r="G323" s="183" t="s">
        <v>568</v>
      </c>
      <c r="H323" s="226"/>
      <c r="I323" s="185"/>
      <c r="J323" s="186">
        <f>ROUND(I323*H323,2)</f>
        <v>0</v>
      </c>
      <c r="K323" s="187"/>
      <c r="L323" s="37"/>
      <c r="M323" s="188" t="s">
        <v>1</v>
      </c>
      <c r="N323" s="189" t="s">
        <v>42</v>
      </c>
      <c r="O323" s="75"/>
      <c r="P323" s="190">
        <f>O323*H323</f>
        <v>0</v>
      </c>
      <c r="Q323" s="190">
        <v>0</v>
      </c>
      <c r="R323" s="190">
        <f>Q323*H323</f>
        <v>0</v>
      </c>
      <c r="S323" s="190">
        <v>0</v>
      </c>
      <c r="T323" s="191">
        <f>S323*H323</f>
        <v>0</v>
      </c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  <c r="AR323" s="192" t="s">
        <v>563</v>
      </c>
      <c r="AT323" s="192" t="s">
        <v>132</v>
      </c>
      <c r="AU323" s="192" t="s">
        <v>84</v>
      </c>
      <c r="AY323" s="17" t="s">
        <v>129</v>
      </c>
      <c r="BE323" s="193">
        <f>IF(N323="základní",J323,0)</f>
        <v>0</v>
      </c>
      <c r="BF323" s="193">
        <f>IF(N323="snížená",J323,0)</f>
        <v>0</v>
      </c>
      <c r="BG323" s="193">
        <f>IF(N323="zákl. přenesená",J323,0)</f>
        <v>0</v>
      </c>
      <c r="BH323" s="193">
        <f>IF(N323="sníž. přenesená",J323,0)</f>
        <v>0</v>
      </c>
      <c r="BI323" s="193">
        <f>IF(N323="nulová",J323,0)</f>
        <v>0</v>
      </c>
      <c r="BJ323" s="17" t="s">
        <v>84</v>
      </c>
      <c r="BK323" s="193">
        <f>ROUND(I323*H323,2)</f>
        <v>0</v>
      </c>
      <c r="BL323" s="17" t="s">
        <v>563</v>
      </c>
      <c r="BM323" s="192" t="s">
        <v>577</v>
      </c>
    </row>
    <row r="324" s="2" customFormat="1" ht="21.75" customHeight="1">
      <c r="A324" s="36"/>
      <c r="B324" s="179"/>
      <c r="C324" s="180" t="s">
        <v>578</v>
      </c>
      <c r="D324" s="180" t="s">
        <v>132</v>
      </c>
      <c r="E324" s="181" t="s">
        <v>579</v>
      </c>
      <c r="F324" s="182" t="s">
        <v>580</v>
      </c>
      <c r="G324" s="183" t="s">
        <v>568</v>
      </c>
      <c r="H324" s="226"/>
      <c r="I324" s="185"/>
      <c r="J324" s="186">
        <f>ROUND(I324*H324,2)</f>
        <v>0</v>
      </c>
      <c r="K324" s="187"/>
      <c r="L324" s="37"/>
      <c r="M324" s="188" t="s">
        <v>1</v>
      </c>
      <c r="N324" s="189" t="s">
        <v>42</v>
      </c>
      <c r="O324" s="75"/>
      <c r="P324" s="190">
        <f>O324*H324</f>
        <v>0</v>
      </c>
      <c r="Q324" s="190">
        <v>0</v>
      </c>
      <c r="R324" s="190">
        <f>Q324*H324</f>
        <v>0</v>
      </c>
      <c r="S324" s="190">
        <v>0</v>
      </c>
      <c r="T324" s="191">
        <f>S324*H324</f>
        <v>0</v>
      </c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R324" s="192" t="s">
        <v>563</v>
      </c>
      <c r="AT324" s="192" t="s">
        <v>132</v>
      </c>
      <c r="AU324" s="192" t="s">
        <v>84</v>
      </c>
      <c r="AY324" s="17" t="s">
        <v>129</v>
      </c>
      <c r="BE324" s="193">
        <f>IF(N324="základní",J324,0)</f>
        <v>0</v>
      </c>
      <c r="BF324" s="193">
        <f>IF(N324="snížená",J324,0)</f>
        <v>0</v>
      </c>
      <c r="BG324" s="193">
        <f>IF(N324="zákl. přenesená",J324,0)</f>
        <v>0</v>
      </c>
      <c r="BH324" s="193">
        <f>IF(N324="sníž. přenesená",J324,0)</f>
        <v>0</v>
      </c>
      <c r="BI324" s="193">
        <f>IF(N324="nulová",J324,0)</f>
        <v>0</v>
      </c>
      <c r="BJ324" s="17" t="s">
        <v>84</v>
      </c>
      <c r="BK324" s="193">
        <f>ROUND(I324*H324,2)</f>
        <v>0</v>
      </c>
      <c r="BL324" s="17" t="s">
        <v>563</v>
      </c>
      <c r="BM324" s="192" t="s">
        <v>581</v>
      </c>
    </row>
    <row r="325" s="2" customFormat="1" ht="16.5" customHeight="1">
      <c r="A325" s="36"/>
      <c r="B325" s="179"/>
      <c r="C325" s="180" t="s">
        <v>582</v>
      </c>
      <c r="D325" s="180" t="s">
        <v>132</v>
      </c>
      <c r="E325" s="181" t="s">
        <v>583</v>
      </c>
      <c r="F325" s="182" t="s">
        <v>584</v>
      </c>
      <c r="G325" s="183" t="s">
        <v>568</v>
      </c>
      <c r="H325" s="226"/>
      <c r="I325" s="185"/>
      <c r="J325" s="186">
        <f>ROUND(I325*H325,2)</f>
        <v>0</v>
      </c>
      <c r="K325" s="187"/>
      <c r="L325" s="37"/>
      <c r="M325" s="188" t="s">
        <v>1</v>
      </c>
      <c r="N325" s="189" t="s">
        <v>42</v>
      </c>
      <c r="O325" s="75"/>
      <c r="P325" s="190">
        <f>O325*H325</f>
        <v>0</v>
      </c>
      <c r="Q325" s="190">
        <v>0</v>
      </c>
      <c r="R325" s="190">
        <f>Q325*H325</f>
        <v>0</v>
      </c>
      <c r="S325" s="190">
        <v>0</v>
      </c>
      <c r="T325" s="191">
        <f>S325*H325</f>
        <v>0</v>
      </c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R325" s="192" t="s">
        <v>563</v>
      </c>
      <c r="AT325" s="192" t="s">
        <v>132</v>
      </c>
      <c r="AU325" s="192" t="s">
        <v>84</v>
      </c>
      <c r="AY325" s="17" t="s">
        <v>129</v>
      </c>
      <c r="BE325" s="193">
        <f>IF(N325="základní",J325,0)</f>
        <v>0</v>
      </c>
      <c r="BF325" s="193">
        <f>IF(N325="snížená",J325,0)</f>
        <v>0</v>
      </c>
      <c r="BG325" s="193">
        <f>IF(N325="zákl. přenesená",J325,0)</f>
        <v>0</v>
      </c>
      <c r="BH325" s="193">
        <f>IF(N325="sníž. přenesená",J325,0)</f>
        <v>0</v>
      </c>
      <c r="BI325" s="193">
        <f>IF(N325="nulová",J325,0)</f>
        <v>0</v>
      </c>
      <c r="BJ325" s="17" t="s">
        <v>84</v>
      </c>
      <c r="BK325" s="193">
        <f>ROUND(I325*H325,2)</f>
        <v>0</v>
      </c>
      <c r="BL325" s="17" t="s">
        <v>563</v>
      </c>
      <c r="BM325" s="192" t="s">
        <v>585</v>
      </c>
    </row>
    <row r="326" s="2" customFormat="1" ht="49.92" customHeight="1">
      <c r="A326" s="36"/>
      <c r="B326" s="37"/>
      <c r="C326" s="36"/>
      <c r="D326" s="36"/>
      <c r="E326" s="169" t="s">
        <v>586</v>
      </c>
      <c r="F326" s="169" t="s">
        <v>587</v>
      </c>
      <c r="G326" s="36"/>
      <c r="H326" s="36"/>
      <c r="I326" s="36"/>
      <c r="J326" s="155">
        <f>BK326</f>
        <v>0</v>
      </c>
      <c r="K326" s="36"/>
      <c r="L326" s="37"/>
      <c r="M326" s="224"/>
      <c r="N326" s="225"/>
      <c r="O326" s="75"/>
      <c r="P326" s="75"/>
      <c r="Q326" s="75"/>
      <c r="R326" s="75"/>
      <c r="S326" s="75"/>
      <c r="T326" s="76"/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  <c r="AT326" s="17" t="s">
        <v>76</v>
      </c>
      <c r="AU326" s="17" t="s">
        <v>77</v>
      </c>
      <c r="AY326" s="17" t="s">
        <v>588</v>
      </c>
      <c r="BK326" s="193">
        <f>SUM(BK327:BK331)</f>
        <v>0</v>
      </c>
    </row>
    <row r="327" s="2" customFormat="1" ht="16.32" customHeight="1">
      <c r="A327" s="36"/>
      <c r="B327" s="37"/>
      <c r="C327" s="227" t="s">
        <v>1</v>
      </c>
      <c r="D327" s="227" t="s">
        <v>132</v>
      </c>
      <c r="E327" s="228" t="s">
        <v>1</v>
      </c>
      <c r="F327" s="229" t="s">
        <v>1</v>
      </c>
      <c r="G327" s="230" t="s">
        <v>1</v>
      </c>
      <c r="H327" s="231"/>
      <c r="I327" s="232"/>
      <c r="J327" s="233">
        <f>BK327</f>
        <v>0</v>
      </c>
      <c r="K327" s="234"/>
      <c r="L327" s="37"/>
      <c r="M327" s="235" t="s">
        <v>1</v>
      </c>
      <c r="N327" s="236" t="s">
        <v>42</v>
      </c>
      <c r="O327" s="75"/>
      <c r="P327" s="75"/>
      <c r="Q327" s="75"/>
      <c r="R327" s="75"/>
      <c r="S327" s="75"/>
      <c r="T327" s="76"/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T327" s="17" t="s">
        <v>588</v>
      </c>
      <c r="AU327" s="17" t="s">
        <v>84</v>
      </c>
      <c r="AY327" s="17" t="s">
        <v>588</v>
      </c>
      <c r="BE327" s="193">
        <f>IF(N327="základní",J327,0)</f>
        <v>0</v>
      </c>
      <c r="BF327" s="193">
        <f>IF(N327="snížená",J327,0)</f>
        <v>0</v>
      </c>
      <c r="BG327" s="193">
        <f>IF(N327="zákl. přenesená",J327,0)</f>
        <v>0</v>
      </c>
      <c r="BH327" s="193">
        <f>IF(N327="sníž. přenesená",J327,0)</f>
        <v>0</v>
      </c>
      <c r="BI327" s="193">
        <f>IF(N327="nulová",J327,0)</f>
        <v>0</v>
      </c>
      <c r="BJ327" s="17" t="s">
        <v>84</v>
      </c>
      <c r="BK327" s="193">
        <f>I327*H327</f>
        <v>0</v>
      </c>
    </row>
    <row r="328" s="2" customFormat="1" ht="16.32" customHeight="1">
      <c r="A328" s="36"/>
      <c r="B328" s="37"/>
      <c r="C328" s="227" t="s">
        <v>1</v>
      </c>
      <c r="D328" s="227" t="s">
        <v>132</v>
      </c>
      <c r="E328" s="228" t="s">
        <v>1</v>
      </c>
      <c r="F328" s="229" t="s">
        <v>1</v>
      </c>
      <c r="G328" s="230" t="s">
        <v>1</v>
      </c>
      <c r="H328" s="231"/>
      <c r="I328" s="232"/>
      <c r="J328" s="233">
        <f>BK328</f>
        <v>0</v>
      </c>
      <c r="K328" s="234"/>
      <c r="L328" s="37"/>
      <c r="M328" s="235" t="s">
        <v>1</v>
      </c>
      <c r="N328" s="236" t="s">
        <v>42</v>
      </c>
      <c r="O328" s="75"/>
      <c r="P328" s="75"/>
      <c r="Q328" s="75"/>
      <c r="R328" s="75"/>
      <c r="S328" s="75"/>
      <c r="T328" s="76"/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T328" s="17" t="s">
        <v>588</v>
      </c>
      <c r="AU328" s="17" t="s">
        <v>84</v>
      </c>
      <c r="AY328" s="17" t="s">
        <v>588</v>
      </c>
      <c r="BE328" s="193">
        <f>IF(N328="základní",J328,0)</f>
        <v>0</v>
      </c>
      <c r="BF328" s="193">
        <f>IF(N328="snížená",J328,0)</f>
        <v>0</v>
      </c>
      <c r="BG328" s="193">
        <f>IF(N328="zákl. přenesená",J328,0)</f>
        <v>0</v>
      </c>
      <c r="BH328" s="193">
        <f>IF(N328="sníž. přenesená",J328,0)</f>
        <v>0</v>
      </c>
      <c r="BI328" s="193">
        <f>IF(N328="nulová",J328,0)</f>
        <v>0</v>
      </c>
      <c r="BJ328" s="17" t="s">
        <v>84</v>
      </c>
      <c r="BK328" s="193">
        <f>I328*H328</f>
        <v>0</v>
      </c>
    </row>
    <row r="329" s="2" customFormat="1" ht="16.32" customHeight="1">
      <c r="A329" s="36"/>
      <c r="B329" s="37"/>
      <c r="C329" s="227" t="s">
        <v>1</v>
      </c>
      <c r="D329" s="227" t="s">
        <v>132</v>
      </c>
      <c r="E329" s="228" t="s">
        <v>1</v>
      </c>
      <c r="F329" s="229" t="s">
        <v>1</v>
      </c>
      <c r="G329" s="230" t="s">
        <v>1</v>
      </c>
      <c r="H329" s="231"/>
      <c r="I329" s="232"/>
      <c r="J329" s="233">
        <f>BK329</f>
        <v>0</v>
      </c>
      <c r="K329" s="234"/>
      <c r="L329" s="37"/>
      <c r="M329" s="235" t="s">
        <v>1</v>
      </c>
      <c r="N329" s="236" t="s">
        <v>42</v>
      </c>
      <c r="O329" s="75"/>
      <c r="P329" s="75"/>
      <c r="Q329" s="75"/>
      <c r="R329" s="75"/>
      <c r="S329" s="75"/>
      <c r="T329" s="76"/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  <c r="AE329" s="36"/>
      <c r="AT329" s="17" t="s">
        <v>588</v>
      </c>
      <c r="AU329" s="17" t="s">
        <v>84</v>
      </c>
      <c r="AY329" s="17" t="s">
        <v>588</v>
      </c>
      <c r="BE329" s="193">
        <f>IF(N329="základní",J329,0)</f>
        <v>0</v>
      </c>
      <c r="BF329" s="193">
        <f>IF(N329="snížená",J329,0)</f>
        <v>0</v>
      </c>
      <c r="BG329" s="193">
        <f>IF(N329="zákl. přenesená",J329,0)</f>
        <v>0</v>
      </c>
      <c r="BH329" s="193">
        <f>IF(N329="sníž. přenesená",J329,0)</f>
        <v>0</v>
      </c>
      <c r="BI329" s="193">
        <f>IF(N329="nulová",J329,0)</f>
        <v>0</v>
      </c>
      <c r="BJ329" s="17" t="s">
        <v>84</v>
      </c>
      <c r="BK329" s="193">
        <f>I329*H329</f>
        <v>0</v>
      </c>
    </row>
    <row r="330" s="2" customFormat="1" ht="16.32" customHeight="1">
      <c r="A330" s="36"/>
      <c r="B330" s="37"/>
      <c r="C330" s="227" t="s">
        <v>1</v>
      </c>
      <c r="D330" s="227" t="s">
        <v>132</v>
      </c>
      <c r="E330" s="228" t="s">
        <v>1</v>
      </c>
      <c r="F330" s="229" t="s">
        <v>1</v>
      </c>
      <c r="G330" s="230" t="s">
        <v>1</v>
      </c>
      <c r="H330" s="231"/>
      <c r="I330" s="232"/>
      <c r="J330" s="233">
        <f>BK330</f>
        <v>0</v>
      </c>
      <c r="K330" s="234"/>
      <c r="L330" s="37"/>
      <c r="M330" s="235" t="s">
        <v>1</v>
      </c>
      <c r="N330" s="236" t="s">
        <v>42</v>
      </c>
      <c r="O330" s="75"/>
      <c r="P330" s="75"/>
      <c r="Q330" s="75"/>
      <c r="R330" s="75"/>
      <c r="S330" s="75"/>
      <c r="T330" s="76"/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T330" s="17" t="s">
        <v>588</v>
      </c>
      <c r="AU330" s="17" t="s">
        <v>84</v>
      </c>
      <c r="AY330" s="17" t="s">
        <v>588</v>
      </c>
      <c r="BE330" s="193">
        <f>IF(N330="základní",J330,0)</f>
        <v>0</v>
      </c>
      <c r="BF330" s="193">
        <f>IF(N330="snížená",J330,0)</f>
        <v>0</v>
      </c>
      <c r="BG330" s="193">
        <f>IF(N330="zákl. přenesená",J330,0)</f>
        <v>0</v>
      </c>
      <c r="BH330" s="193">
        <f>IF(N330="sníž. přenesená",J330,0)</f>
        <v>0</v>
      </c>
      <c r="BI330" s="193">
        <f>IF(N330="nulová",J330,0)</f>
        <v>0</v>
      </c>
      <c r="BJ330" s="17" t="s">
        <v>84</v>
      </c>
      <c r="BK330" s="193">
        <f>I330*H330</f>
        <v>0</v>
      </c>
    </row>
    <row r="331" s="2" customFormat="1" ht="16.32" customHeight="1">
      <c r="A331" s="36"/>
      <c r="B331" s="37"/>
      <c r="C331" s="227" t="s">
        <v>1</v>
      </c>
      <c r="D331" s="227" t="s">
        <v>132</v>
      </c>
      <c r="E331" s="228" t="s">
        <v>1</v>
      </c>
      <c r="F331" s="229" t="s">
        <v>1</v>
      </c>
      <c r="G331" s="230" t="s">
        <v>1</v>
      </c>
      <c r="H331" s="231"/>
      <c r="I331" s="232"/>
      <c r="J331" s="233">
        <f>BK331</f>
        <v>0</v>
      </c>
      <c r="K331" s="234"/>
      <c r="L331" s="37"/>
      <c r="M331" s="235" t="s">
        <v>1</v>
      </c>
      <c r="N331" s="236" t="s">
        <v>42</v>
      </c>
      <c r="O331" s="237"/>
      <c r="P331" s="237"/>
      <c r="Q331" s="237"/>
      <c r="R331" s="237"/>
      <c r="S331" s="237"/>
      <c r="T331" s="238"/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T331" s="17" t="s">
        <v>588</v>
      </c>
      <c r="AU331" s="17" t="s">
        <v>84</v>
      </c>
      <c r="AY331" s="17" t="s">
        <v>588</v>
      </c>
      <c r="BE331" s="193">
        <f>IF(N331="základní",J331,0)</f>
        <v>0</v>
      </c>
      <c r="BF331" s="193">
        <f>IF(N331="snížená",J331,0)</f>
        <v>0</v>
      </c>
      <c r="BG331" s="193">
        <f>IF(N331="zákl. přenesená",J331,0)</f>
        <v>0</v>
      </c>
      <c r="BH331" s="193">
        <f>IF(N331="sníž. přenesená",J331,0)</f>
        <v>0</v>
      </c>
      <c r="BI331" s="193">
        <f>IF(N331="nulová",J331,0)</f>
        <v>0</v>
      </c>
      <c r="BJ331" s="17" t="s">
        <v>84</v>
      </c>
      <c r="BK331" s="193">
        <f>I331*H331</f>
        <v>0</v>
      </c>
    </row>
    <row r="332" s="2" customFormat="1" ht="6.96" customHeight="1">
      <c r="A332" s="36"/>
      <c r="B332" s="58"/>
      <c r="C332" s="59"/>
      <c r="D332" s="59"/>
      <c r="E332" s="59"/>
      <c r="F332" s="59"/>
      <c r="G332" s="59"/>
      <c r="H332" s="59"/>
      <c r="I332" s="59"/>
      <c r="J332" s="59"/>
      <c r="K332" s="59"/>
      <c r="L332" s="37"/>
      <c r="M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</row>
  </sheetData>
  <autoFilter ref="C125:K331"/>
  <mergeCells count="9">
    <mergeCell ref="E7:H7"/>
    <mergeCell ref="E9:H9"/>
    <mergeCell ref="E18:H18"/>
    <mergeCell ref="E27:H27"/>
    <mergeCell ref="E85:H85"/>
    <mergeCell ref="E87:H87"/>
    <mergeCell ref="E116:H116"/>
    <mergeCell ref="E118:H118"/>
    <mergeCell ref="L2:V2"/>
  </mergeCells>
  <dataValidations count="2">
    <dataValidation type="list" allowBlank="1" showInputMessage="1" showErrorMessage="1" error="Povoleny jsou hodnoty K, M." sqref="D327:D332">
      <formula1>"K, M"</formula1>
    </dataValidation>
    <dataValidation type="list" allowBlank="1" showInputMessage="1" showErrorMessage="1" error="Povoleny jsou hodnoty základní, snížená, zákl. přenesená, sníž. přenesená, nulová." sqref="N327:N332">
      <formula1>"základní, snížená, zákl. přenesená, sníž. přenesená, nulová"</formula1>
    </dataValidation>
  </dataValidation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6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92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="1" customFormat="1" ht="24.96" customHeight="1">
      <c r="B4" s="20"/>
      <c r="D4" s="21" t="s">
        <v>96</v>
      </c>
      <c r="L4" s="20"/>
      <c r="M4" s="126" t="s">
        <v>10</v>
      </c>
      <c r="AT4" s="17" t="s">
        <v>3</v>
      </c>
    </row>
    <row r="5" s="1" customFormat="1" ht="6.96" customHeight="1">
      <c r="B5" s="20"/>
      <c r="L5" s="20"/>
    </row>
    <row r="6" s="1" customFormat="1" ht="12" customHeight="1">
      <c r="B6" s="20"/>
      <c r="D6" s="30" t="s">
        <v>16</v>
      </c>
      <c r="L6" s="20"/>
    </row>
    <row r="7" s="1" customFormat="1" ht="16.5" customHeight="1">
      <c r="B7" s="20"/>
      <c r="E7" s="127" t="str">
        <f>'Rekapitulace stavby'!K6</f>
        <v>Vybudování parkovacích stání v ulici Střekovská, Praha 8</v>
      </c>
      <c r="F7" s="30"/>
      <c r="G7" s="30"/>
      <c r="H7" s="30"/>
      <c r="L7" s="20"/>
    </row>
    <row r="8" s="1" customFormat="1" ht="12" customHeight="1">
      <c r="B8" s="20"/>
      <c r="D8" s="30" t="s">
        <v>97</v>
      </c>
      <c r="L8" s="20"/>
    </row>
    <row r="9" s="2" customFormat="1" ht="16.5" customHeight="1">
      <c r="A9" s="36"/>
      <c r="B9" s="37"/>
      <c r="C9" s="36"/>
      <c r="D9" s="36"/>
      <c r="E9" s="127" t="s">
        <v>98</v>
      </c>
      <c r="F9" s="36"/>
      <c r="G9" s="36"/>
      <c r="H9" s="36"/>
      <c r="I9" s="36"/>
      <c r="J9" s="36"/>
      <c r="K9" s="36"/>
      <c r="L9" s="5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 ht="12" customHeight="1">
      <c r="A10" s="36"/>
      <c r="B10" s="37"/>
      <c r="C10" s="36"/>
      <c r="D10" s="30" t="s">
        <v>589</v>
      </c>
      <c r="E10" s="36"/>
      <c r="F10" s="36"/>
      <c r="G10" s="36"/>
      <c r="H10" s="36"/>
      <c r="I10" s="36"/>
      <c r="J10" s="36"/>
      <c r="K10" s="36"/>
      <c r="L10" s="5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6.5" customHeight="1">
      <c r="A11" s="36"/>
      <c r="B11" s="37"/>
      <c r="C11" s="36"/>
      <c r="D11" s="36"/>
      <c r="E11" s="65" t="s">
        <v>590</v>
      </c>
      <c r="F11" s="36"/>
      <c r="G11" s="36"/>
      <c r="H11" s="36"/>
      <c r="I11" s="36"/>
      <c r="J11" s="36"/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>
      <c r="A12" s="36"/>
      <c r="B12" s="37"/>
      <c r="C12" s="36"/>
      <c r="D12" s="36"/>
      <c r="E12" s="36"/>
      <c r="F12" s="36"/>
      <c r="G12" s="36"/>
      <c r="H12" s="36"/>
      <c r="I12" s="36"/>
      <c r="J12" s="36"/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2" customHeight="1">
      <c r="A13" s="36"/>
      <c r="B13" s="37"/>
      <c r="C13" s="36"/>
      <c r="D13" s="30" t="s">
        <v>18</v>
      </c>
      <c r="E13" s="36"/>
      <c r="F13" s="25" t="s">
        <v>1</v>
      </c>
      <c r="G13" s="36"/>
      <c r="H13" s="36"/>
      <c r="I13" s="30" t="s">
        <v>19</v>
      </c>
      <c r="J13" s="25" t="s">
        <v>1</v>
      </c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37"/>
      <c r="C14" s="36"/>
      <c r="D14" s="30" t="s">
        <v>20</v>
      </c>
      <c r="E14" s="36"/>
      <c r="F14" s="25" t="s">
        <v>21</v>
      </c>
      <c r="G14" s="36"/>
      <c r="H14" s="36"/>
      <c r="I14" s="30" t="s">
        <v>22</v>
      </c>
      <c r="J14" s="67" t="str">
        <f>'Rekapitulace stavby'!AN8</f>
        <v>6. 2. 2025</v>
      </c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0.8" customHeight="1">
      <c r="A15" s="36"/>
      <c r="B15" s="37"/>
      <c r="C15" s="36"/>
      <c r="D15" s="36"/>
      <c r="E15" s="36"/>
      <c r="F15" s="36"/>
      <c r="G15" s="36"/>
      <c r="H15" s="36"/>
      <c r="I15" s="36"/>
      <c r="J15" s="36"/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12" customHeight="1">
      <c r="A16" s="36"/>
      <c r="B16" s="37"/>
      <c r="C16" s="36"/>
      <c r="D16" s="30" t="s">
        <v>24</v>
      </c>
      <c r="E16" s="36"/>
      <c r="F16" s="36"/>
      <c r="G16" s="36"/>
      <c r="H16" s="36"/>
      <c r="I16" s="30" t="s">
        <v>25</v>
      </c>
      <c r="J16" s="25" t="str">
        <f>IF('Rekapitulace stavby'!AN10="","",'Rekapitulace stavby'!AN10)</f>
        <v/>
      </c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8" customHeight="1">
      <c r="A17" s="36"/>
      <c r="B17" s="37"/>
      <c r="C17" s="36"/>
      <c r="D17" s="36"/>
      <c r="E17" s="25" t="str">
        <f>IF('Rekapitulace stavby'!E11="","",'Rekapitulace stavby'!E11)</f>
        <v xml:space="preserve"> </v>
      </c>
      <c r="F17" s="36"/>
      <c r="G17" s="36"/>
      <c r="H17" s="36"/>
      <c r="I17" s="30" t="s">
        <v>26</v>
      </c>
      <c r="J17" s="25" t="str">
        <f>IF('Rekapitulace stavby'!AN11="","",'Rekapitulace stavby'!AN11)</f>
        <v/>
      </c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6.96" customHeight="1">
      <c r="A18" s="36"/>
      <c r="B18" s="37"/>
      <c r="C18" s="36"/>
      <c r="D18" s="36"/>
      <c r="E18" s="36"/>
      <c r="F18" s="36"/>
      <c r="G18" s="36"/>
      <c r="H18" s="36"/>
      <c r="I18" s="36"/>
      <c r="J18" s="36"/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12" customHeight="1">
      <c r="A19" s="36"/>
      <c r="B19" s="37"/>
      <c r="C19" s="36"/>
      <c r="D19" s="30" t="s">
        <v>27</v>
      </c>
      <c r="E19" s="36"/>
      <c r="F19" s="36"/>
      <c r="G19" s="36"/>
      <c r="H19" s="36"/>
      <c r="I19" s="30" t="s">
        <v>25</v>
      </c>
      <c r="J19" s="31" t="str">
        <f>'Rekapitulace stavby'!AN13</f>
        <v>Vyplň údaj</v>
      </c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8" customHeight="1">
      <c r="A20" s="36"/>
      <c r="B20" s="37"/>
      <c r="C20" s="36"/>
      <c r="D20" s="36"/>
      <c r="E20" s="31" t="str">
        <f>'Rekapitulace stavby'!E14</f>
        <v>Vyplň údaj</v>
      </c>
      <c r="F20" s="25"/>
      <c r="G20" s="25"/>
      <c r="H20" s="25"/>
      <c r="I20" s="30" t="s">
        <v>26</v>
      </c>
      <c r="J20" s="31" t="str">
        <f>'Rekapitulace stavby'!AN14</f>
        <v>Vyplň údaj</v>
      </c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6.96" customHeight="1">
      <c r="A21" s="36"/>
      <c r="B21" s="37"/>
      <c r="C21" s="36"/>
      <c r="D21" s="36"/>
      <c r="E21" s="36"/>
      <c r="F21" s="36"/>
      <c r="G21" s="36"/>
      <c r="H21" s="36"/>
      <c r="I21" s="36"/>
      <c r="J21" s="36"/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12" customHeight="1">
      <c r="A22" s="36"/>
      <c r="B22" s="37"/>
      <c r="C22" s="36"/>
      <c r="D22" s="30" t="s">
        <v>29</v>
      </c>
      <c r="E22" s="36"/>
      <c r="F22" s="36"/>
      <c r="G22" s="36"/>
      <c r="H22" s="36"/>
      <c r="I22" s="30" t="s">
        <v>25</v>
      </c>
      <c r="J22" s="25" t="str">
        <f>IF('Rekapitulace stavby'!AN16="","",'Rekapitulace stavby'!AN16)</f>
        <v>04779398</v>
      </c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8" customHeight="1">
      <c r="A23" s="36"/>
      <c r="B23" s="37"/>
      <c r="C23" s="36"/>
      <c r="D23" s="36"/>
      <c r="E23" s="25" t="str">
        <f>IF('Rekapitulace stavby'!E17="","",'Rekapitulace stavby'!E17)</f>
        <v>Boa Construction s.r.o.</v>
      </c>
      <c r="F23" s="36"/>
      <c r="G23" s="36"/>
      <c r="H23" s="36"/>
      <c r="I23" s="30" t="s">
        <v>26</v>
      </c>
      <c r="J23" s="25" t="str">
        <f>IF('Rekapitulace stavby'!AN17="","",'Rekapitulace stavby'!AN17)</f>
        <v>CZ04779398</v>
      </c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6.96" customHeight="1">
      <c r="A24" s="36"/>
      <c r="B24" s="37"/>
      <c r="C24" s="36"/>
      <c r="D24" s="36"/>
      <c r="E24" s="36"/>
      <c r="F24" s="36"/>
      <c r="G24" s="36"/>
      <c r="H24" s="36"/>
      <c r="I24" s="36"/>
      <c r="J24" s="36"/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12" customHeight="1">
      <c r="A25" s="36"/>
      <c r="B25" s="37"/>
      <c r="C25" s="36"/>
      <c r="D25" s="30" t="s">
        <v>34</v>
      </c>
      <c r="E25" s="36"/>
      <c r="F25" s="36"/>
      <c r="G25" s="36"/>
      <c r="H25" s="36"/>
      <c r="I25" s="30" t="s">
        <v>25</v>
      </c>
      <c r="J25" s="25" t="str">
        <f>IF('Rekapitulace stavby'!AN19="","",'Rekapitulace stavby'!AN19)</f>
        <v/>
      </c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8" customHeight="1">
      <c r="A26" s="36"/>
      <c r="B26" s="37"/>
      <c r="C26" s="36"/>
      <c r="D26" s="36"/>
      <c r="E26" s="25" t="str">
        <f>IF('Rekapitulace stavby'!E20="","",'Rekapitulace stavby'!E20)</f>
        <v xml:space="preserve"> </v>
      </c>
      <c r="F26" s="36"/>
      <c r="G26" s="36"/>
      <c r="H26" s="36"/>
      <c r="I26" s="30" t="s">
        <v>26</v>
      </c>
      <c r="J26" s="25" t="str">
        <f>IF('Rekapitulace stavby'!AN20="","",'Rekapitulace stavby'!AN20)</f>
        <v/>
      </c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2" customFormat="1" ht="6.96" customHeight="1">
      <c r="A27" s="36"/>
      <c r="B27" s="37"/>
      <c r="C27" s="36"/>
      <c r="D27" s="36"/>
      <c r="E27" s="36"/>
      <c r="F27" s="36"/>
      <c r="G27" s="36"/>
      <c r="H27" s="36"/>
      <c r="I27" s="36"/>
      <c r="J27" s="36"/>
      <c r="K27" s="36"/>
      <c r="L27" s="53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="2" customFormat="1" ht="12" customHeight="1">
      <c r="A28" s="36"/>
      <c r="B28" s="37"/>
      <c r="C28" s="36"/>
      <c r="D28" s="30" t="s">
        <v>35</v>
      </c>
      <c r="E28" s="36"/>
      <c r="F28" s="36"/>
      <c r="G28" s="36"/>
      <c r="H28" s="36"/>
      <c r="I28" s="36"/>
      <c r="J28" s="36"/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8" customFormat="1" ht="16.5" customHeight="1">
      <c r="A29" s="128"/>
      <c r="B29" s="129"/>
      <c r="C29" s="128"/>
      <c r="D29" s="128"/>
      <c r="E29" s="34" t="s">
        <v>1</v>
      </c>
      <c r="F29" s="34"/>
      <c r="G29" s="34"/>
      <c r="H29" s="34"/>
      <c r="I29" s="128"/>
      <c r="J29" s="128"/>
      <c r="K29" s="128"/>
      <c r="L29" s="130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</row>
    <row r="30" s="2" customFormat="1" ht="6.96" customHeight="1">
      <c r="A30" s="36"/>
      <c r="B30" s="37"/>
      <c r="C30" s="36"/>
      <c r="D30" s="36"/>
      <c r="E30" s="36"/>
      <c r="F30" s="36"/>
      <c r="G30" s="36"/>
      <c r="H30" s="36"/>
      <c r="I30" s="36"/>
      <c r="J30" s="36"/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37"/>
      <c r="C31" s="36"/>
      <c r="D31" s="88"/>
      <c r="E31" s="88"/>
      <c r="F31" s="88"/>
      <c r="G31" s="88"/>
      <c r="H31" s="88"/>
      <c r="I31" s="88"/>
      <c r="J31" s="88"/>
      <c r="K31" s="88"/>
      <c r="L31" s="5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25.44" customHeight="1">
      <c r="A32" s="36"/>
      <c r="B32" s="37"/>
      <c r="C32" s="36"/>
      <c r="D32" s="131" t="s">
        <v>37</v>
      </c>
      <c r="E32" s="36"/>
      <c r="F32" s="36"/>
      <c r="G32" s="36"/>
      <c r="H32" s="36"/>
      <c r="I32" s="36"/>
      <c r="J32" s="94">
        <f>ROUND(J127, 2)</f>
        <v>0</v>
      </c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6.96" customHeight="1">
      <c r="A33" s="36"/>
      <c r="B33" s="37"/>
      <c r="C33" s="36"/>
      <c r="D33" s="88"/>
      <c r="E33" s="88"/>
      <c r="F33" s="88"/>
      <c r="G33" s="88"/>
      <c r="H33" s="88"/>
      <c r="I33" s="88"/>
      <c r="J33" s="88"/>
      <c r="K33" s="88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37"/>
      <c r="C34" s="36"/>
      <c r="D34" s="36"/>
      <c r="E34" s="36"/>
      <c r="F34" s="41" t="s">
        <v>39</v>
      </c>
      <c r="G34" s="36"/>
      <c r="H34" s="36"/>
      <c r="I34" s="41" t="s">
        <v>38</v>
      </c>
      <c r="J34" s="41" t="s">
        <v>40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="2" customFormat="1" ht="14.4" customHeight="1">
      <c r="A35" s="36"/>
      <c r="B35" s="37"/>
      <c r="C35" s="36"/>
      <c r="D35" s="132" t="s">
        <v>41</v>
      </c>
      <c r="E35" s="30" t="s">
        <v>42</v>
      </c>
      <c r="F35" s="133">
        <f>ROUND((ROUND((SUM(BE127:BE175)),  2) + SUM(BE177:BE181)), 2)</f>
        <v>0</v>
      </c>
      <c r="G35" s="36"/>
      <c r="H35" s="36"/>
      <c r="I35" s="134">
        <v>0.20999999999999999</v>
      </c>
      <c r="J35" s="133">
        <f>ROUND((ROUND(((SUM(BE127:BE175))*I35),  2) + (SUM(BE177:BE181)*I35)), 2)</f>
        <v>0</v>
      </c>
      <c r="K35" s="36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="2" customFormat="1" ht="14.4" customHeight="1">
      <c r="A36" s="36"/>
      <c r="B36" s="37"/>
      <c r="C36" s="36"/>
      <c r="D36" s="36"/>
      <c r="E36" s="30" t="s">
        <v>43</v>
      </c>
      <c r="F36" s="133">
        <f>ROUND((ROUND((SUM(BF127:BF175)),  2) + SUM(BF177:BF181)), 2)</f>
        <v>0</v>
      </c>
      <c r="G36" s="36"/>
      <c r="H36" s="36"/>
      <c r="I36" s="134">
        <v>0.12</v>
      </c>
      <c r="J36" s="133">
        <f>ROUND((ROUND(((SUM(BF127:BF175))*I36),  2) + (SUM(BF177:BF181)*I36)), 2)</f>
        <v>0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37"/>
      <c r="C37" s="36"/>
      <c r="D37" s="36"/>
      <c r="E37" s="30" t="s">
        <v>44</v>
      </c>
      <c r="F37" s="133">
        <f>ROUND((ROUND((SUM(BG127:BG175)),  2) + SUM(BG177:BG181)), 2)</f>
        <v>0</v>
      </c>
      <c r="G37" s="36"/>
      <c r="H37" s="36"/>
      <c r="I37" s="134">
        <v>0.20999999999999999</v>
      </c>
      <c r="J37" s="133">
        <f>0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hidden="1" s="2" customFormat="1" ht="14.4" customHeight="1">
      <c r="A38" s="36"/>
      <c r="B38" s="37"/>
      <c r="C38" s="36"/>
      <c r="D38" s="36"/>
      <c r="E38" s="30" t="s">
        <v>45</v>
      </c>
      <c r="F38" s="133">
        <f>ROUND((ROUND((SUM(BH127:BH175)),  2) + SUM(BH177:BH181)), 2)</f>
        <v>0</v>
      </c>
      <c r="G38" s="36"/>
      <c r="H38" s="36"/>
      <c r="I38" s="134">
        <v>0.12</v>
      </c>
      <c r="J38" s="133">
        <f>0</f>
        <v>0</v>
      </c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hidden="1" s="2" customFormat="1" ht="14.4" customHeight="1">
      <c r="A39" s="36"/>
      <c r="B39" s="37"/>
      <c r="C39" s="36"/>
      <c r="D39" s="36"/>
      <c r="E39" s="30" t="s">
        <v>46</v>
      </c>
      <c r="F39" s="133">
        <f>ROUND((ROUND((SUM(BI127:BI175)),  2) + SUM(BI177:BI181)), 2)</f>
        <v>0</v>
      </c>
      <c r="G39" s="36"/>
      <c r="H39" s="36"/>
      <c r="I39" s="134">
        <v>0</v>
      </c>
      <c r="J39" s="133">
        <f>0</f>
        <v>0</v>
      </c>
      <c r="K39" s="36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6.96" customHeight="1">
      <c r="A40" s="36"/>
      <c r="B40" s="37"/>
      <c r="C40" s="36"/>
      <c r="D40" s="36"/>
      <c r="E40" s="36"/>
      <c r="F40" s="36"/>
      <c r="G40" s="36"/>
      <c r="H40" s="36"/>
      <c r="I40" s="36"/>
      <c r="J40" s="36"/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2" customFormat="1" ht="25.44" customHeight="1">
      <c r="A41" s="36"/>
      <c r="B41" s="37"/>
      <c r="C41" s="135"/>
      <c r="D41" s="136" t="s">
        <v>47</v>
      </c>
      <c r="E41" s="79"/>
      <c r="F41" s="79"/>
      <c r="G41" s="137" t="s">
        <v>48</v>
      </c>
      <c r="H41" s="138" t="s">
        <v>49</v>
      </c>
      <c r="I41" s="79"/>
      <c r="J41" s="139">
        <f>SUM(J32:J39)</f>
        <v>0</v>
      </c>
      <c r="K41" s="140"/>
      <c r="L41" s="53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="2" customFormat="1" ht="14.4" customHeight="1">
      <c r="A42" s="36"/>
      <c r="B42" s="37"/>
      <c r="C42" s="36"/>
      <c r="D42" s="36"/>
      <c r="E42" s="36"/>
      <c r="F42" s="36"/>
      <c r="G42" s="36"/>
      <c r="H42" s="36"/>
      <c r="I42" s="36"/>
      <c r="J42" s="36"/>
      <c r="K42" s="36"/>
      <c r="L42" s="53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53"/>
      <c r="D50" s="54" t="s">
        <v>50</v>
      </c>
      <c r="E50" s="55"/>
      <c r="F50" s="55"/>
      <c r="G50" s="54" t="s">
        <v>51</v>
      </c>
      <c r="H50" s="55"/>
      <c r="I50" s="55"/>
      <c r="J50" s="55"/>
      <c r="K50" s="55"/>
      <c r="L50" s="5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6"/>
      <c r="B61" s="37"/>
      <c r="C61" s="36"/>
      <c r="D61" s="56" t="s">
        <v>52</v>
      </c>
      <c r="E61" s="39"/>
      <c r="F61" s="141" t="s">
        <v>53</v>
      </c>
      <c r="G61" s="56" t="s">
        <v>52</v>
      </c>
      <c r="H61" s="39"/>
      <c r="I61" s="39"/>
      <c r="J61" s="142" t="s">
        <v>53</v>
      </c>
      <c r="K61" s="39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6"/>
      <c r="B65" s="37"/>
      <c r="C65" s="36"/>
      <c r="D65" s="54" t="s">
        <v>54</v>
      </c>
      <c r="E65" s="57"/>
      <c r="F65" s="57"/>
      <c r="G65" s="54" t="s">
        <v>55</v>
      </c>
      <c r="H65" s="57"/>
      <c r="I65" s="57"/>
      <c r="J65" s="57"/>
      <c r="K65" s="57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6"/>
      <c r="B76" s="37"/>
      <c r="C76" s="36"/>
      <c r="D76" s="56" t="s">
        <v>52</v>
      </c>
      <c r="E76" s="39"/>
      <c r="F76" s="141" t="s">
        <v>53</v>
      </c>
      <c r="G76" s="56" t="s">
        <v>52</v>
      </c>
      <c r="H76" s="39"/>
      <c r="I76" s="39"/>
      <c r="J76" s="142" t="s">
        <v>53</v>
      </c>
      <c r="K76" s="39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58"/>
      <c r="C77" s="59"/>
      <c r="D77" s="59"/>
      <c r="E77" s="59"/>
      <c r="F77" s="59"/>
      <c r="G77" s="59"/>
      <c r="H77" s="59"/>
      <c r="I77" s="59"/>
      <c r="J77" s="59"/>
      <c r="K77" s="59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60"/>
      <c r="C81" s="61"/>
      <c r="D81" s="61"/>
      <c r="E81" s="61"/>
      <c r="F81" s="61"/>
      <c r="G81" s="61"/>
      <c r="H81" s="61"/>
      <c r="I81" s="61"/>
      <c r="J81" s="61"/>
      <c r="K81" s="61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21" t="s">
        <v>99</v>
      </c>
      <c r="D82" s="36"/>
      <c r="E82" s="36"/>
      <c r="F82" s="36"/>
      <c r="G82" s="36"/>
      <c r="H82" s="36"/>
      <c r="I82" s="36"/>
      <c r="J82" s="36"/>
      <c r="K82" s="36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30" t="s">
        <v>16</v>
      </c>
      <c r="D84" s="36"/>
      <c r="E84" s="36"/>
      <c r="F84" s="36"/>
      <c r="G84" s="36"/>
      <c r="H84" s="36"/>
      <c r="I84" s="36"/>
      <c r="J84" s="36"/>
      <c r="K84" s="36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6"/>
      <c r="D85" s="36"/>
      <c r="E85" s="127" t="str">
        <f>E7</f>
        <v>Vybudování parkovacích stání v ulici Střekovská, Praha 8</v>
      </c>
      <c r="F85" s="30"/>
      <c r="G85" s="30"/>
      <c r="H85" s="30"/>
      <c r="I85" s="36"/>
      <c r="J85" s="36"/>
      <c r="K85" s="36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1" customFormat="1" ht="12" customHeight="1">
      <c r="B86" s="20"/>
      <c r="C86" s="30" t="s">
        <v>97</v>
      </c>
      <c r="L86" s="20"/>
    </row>
    <row r="87" s="2" customFormat="1" ht="16.5" customHeight="1">
      <c r="A87" s="36"/>
      <c r="B87" s="37"/>
      <c r="C87" s="36"/>
      <c r="D87" s="36"/>
      <c r="E87" s="127" t="s">
        <v>98</v>
      </c>
      <c r="F87" s="36"/>
      <c r="G87" s="36"/>
      <c r="H87" s="36"/>
      <c r="I87" s="36"/>
      <c r="J87" s="36"/>
      <c r="K87" s="36"/>
      <c r="L87" s="53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12" customHeight="1">
      <c r="A88" s="36"/>
      <c r="B88" s="37"/>
      <c r="C88" s="30" t="s">
        <v>589</v>
      </c>
      <c r="D88" s="36"/>
      <c r="E88" s="36"/>
      <c r="F88" s="36"/>
      <c r="G88" s="36"/>
      <c r="H88" s="36"/>
      <c r="I88" s="36"/>
      <c r="J88" s="36"/>
      <c r="K88" s="36"/>
      <c r="L88" s="53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6.5" customHeight="1">
      <c r="A89" s="36"/>
      <c r="B89" s="37"/>
      <c r="C89" s="36"/>
      <c r="D89" s="36"/>
      <c r="E89" s="65" t="str">
        <f>E11</f>
        <v>SO-05 D12 - Odvodnění</v>
      </c>
      <c r="F89" s="36"/>
      <c r="G89" s="36"/>
      <c r="H89" s="36"/>
      <c r="I89" s="36"/>
      <c r="J89" s="36"/>
      <c r="K89" s="36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6"/>
      <c r="D90" s="36"/>
      <c r="E90" s="36"/>
      <c r="F90" s="36"/>
      <c r="G90" s="36"/>
      <c r="H90" s="36"/>
      <c r="I90" s="36"/>
      <c r="J90" s="36"/>
      <c r="K90" s="36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2" customHeight="1">
      <c r="A91" s="36"/>
      <c r="B91" s="37"/>
      <c r="C91" s="30" t="s">
        <v>20</v>
      </c>
      <c r="D91" s="36"/>
      <c r="E91" s="36"/>
      <c r="F91" s="25" t="str">
        <f>F14</f>
        <v xml:space="preserve"> </v>
      </c>
      <c r="G91" s="36"/>
      <c r="H91" s="36"/>
      <c r="I91" s="30" t="s">
        <v>22</v>
      </c>
      <c r="J91" s="67" t="str">
        <f>IF(J14="","",J14)</f>
        <v>6. 2. 2025</v>
      </c>
      <c r="K91" s="36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6.96" customHeight="1">
      <c r="A92" s="36"/>
      <c r="B92" s="37"/>
      <c r="C92" s="36"/>
      <c r="D92" s="36"/>
      <c r="E92" s="36"/>
      <c r="F92" s="36"/>
      <c r="G92" s="36"/>
      <c r="H92" s="36"/>
      <c r="I92" s="36"/>
      <c r="J92" s="36"/>
      <c r="K92" s="36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25.65" customHeight="1">
      <c r="A93" s="36"/>
      <c r="B93" s="37"/>
      <c r="C93" s="30" t="s">
        <v>24</v>
      </c>
      <c r="D93" s="36"/>
      <c r="E93" s="36"/>
      <c r="F93" s="25" t="str">
        <f>E17</f>
        <v xml:space="preserve"> </v>
      </c>
      <c r="G93" s="36"/>
      <c r="H93" s="36"/>
      <c r="I93" s="30" t="s">
        <v>29</v>
      </c>
      <c r="J93" s="34" t="str">
        <f>E23</f>
        <v>Boa Construction s.r.o.</v>
      </c>
      <c r="K93" s="36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15.15" customHeight="1">
      <c r="A94" s="36"/>
      <c r="B94" s="37"/>
      <c r="C94" s="30" t="s">
        <v>27</v>
      </c>
      <c r="D94" s="36"/>
      <c r="E94" s="36"/>
      <c r="F94" s="25" t="str">
        <f>IF(E20="","",E20)</f>
        <v>Vyplň údaj</v>
      </c>
      <c r="G94" s="36"/>
      <c r="H94" s="36"/>
      <c r="I94" s="30" t="s">
        <v>34</v>
      </c>
      <c r="J94" s="34" t="str">
        <f>E26</f>
        <v xml:space="preserve"> </v>
      </c>
      <c r="K94" s="36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6"/>
      <c r="D95" s="36"/>
      <c r="E95" s="36"/>
      <c r="F95" s="36"/>
      <c r="G95" s="36"/>
      <c r="H95" s="36"/>
      <c r="I95" s="36"/>
      <c r="J95" s="36"/>
      <c r="K95" s="36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9.28" customHeight="1">
      <c r="A96" s="36"/>
      <c r="B96" s="37"/>
      <c r="C96" s="143" t="s">
        <v>100</v>
      </c>
      <c r="D96" s="135"/>
      <c r="E96" s="135"/>
      <c r="F96" s="135"/>
      <c r="G96" s="135"/>
      <c r="H96" s="135"/>
      <c r="I96" s="135"/>
      <c r="J96" s="144" t="s">
        <v>101</v>
      </c>
      <c r="K96" s="135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</row>
    <row r="97" s="2" customFormat="1" ht="10.32" customHeight="1">
      <c r="A97" s="36"/>
      <c r="B97" s="37"/>
      <c r="C97" s="36"/>
      <c r="D97" s="36"/>
      <c r="E97" s="36"/>
      <c r="F97" s="36"/>
      <c r="G97" s="36"/>
      <c r="H97" s="36"/>
      <c r="I97" s="36"/>
      <c r="J97" s="36"/>
      <c r="K97" s="36"/>
      <c r="L97" s="53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</row>
    <row r="98" s="2" customFormat="1" ht="22.8" customHeight="1">
      <c r="A98" s="36"/>
      <c r="B98" s="37"/>
      <c r="C98" s="145" t="s">
        <v>102</v>
      </c>
      <c r="D98" s="36"/>
      <c r="E98" s="36"/>
      <c r="F98" s="36"/>
      <c r="G98" s="36"/>
      <c r="H98" s="36"/>
      <c r="I98" s="36"/>
      <c r="J98" s="94">
        <f>J127</f>
        <v>0</v>
      </c>
      <c r="K98" s="36"/>
      <c r="L98" s="53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U98" s="17" t="s">
        <v>103</v>
      </c>
    </row>
    <row r="99" s="9" customFormat="1" ht="24.96" customHeight="1">
      <c r="A99" s="9"/>
      <c r="B99" s="146"/>
      <c r="C99" s="9"/>
      <c r="D99" s="147" t="s">
        <v>104</v>
      </c>
      <c r="E99" s="148"/>
      <c r="F99" s="148"/>
      <c r="G99" s="148"/>
      <c r="H99" s="148"/>
      <c r="I99" s="148"/>
      <c r="J99" s="149">
        <f>J128</f>
        <v>0</v>
      </c>
      <c r="K99" s="9"/>
      <c r="L99" s="14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0"/>
      <c r="C100" s="10"/>
      <c r="D100" s="151" t="s">
        <v>106</v>
      </c>
      <c r="E100" s="152"/>
      <c r="F100" s="152"/>
      <c r="G100" s="152"/>
      <c r="H100" s="152"/>
      <c r="I100" s="152"/>
      <c r="J100" s="153">
        <f>J129</f>
        <v>0</v>
      </c>
      <c r="K100" s="10"/>
      <c r="L100" s="15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0"/>
      <c r="C101" s="10"/>
      <c r="D101" s="151" t="s">
        <v>591</v>
      </c>
      <c r="E101" s="152"/>
      <c r="F101" s="152"/>
      <c r="G101" s="152"/>
      <c r="H101" s="152"/>
      <c r="I101" s="152"/>
      <c r="J101" s="153">
        <f>J145</f>
        <v>0</v>
      </c>
      <c r="K101" s="10"/>
      <c r="L101" s="15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0"/>
      <c r="C102" s="10"/>
      <c r="D102" s="151" t="s">
        <v>592</v>
      </c>
      <c r="E102" s="152"/>
      <c r="F102" s="152"/>
      <c r="G102" s="152"/>
      <c r="H102" s="152"/>
      <c r="I102" s="152"/>
      <c r="J102" s="153">
        <f>J147</f>
        <v>0</v>
      </c>
      <c r="K102" s="10"/>
      <c r="L102" s="15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0"/>
      <c r="C103" s="10"/>
      <c r="D103" s="151" t="s">
        <v>110</v>
      </c>
      <c r="E103" s="152"/>
      <c r="F103" s="152"/>
      <c r="G103" s="152"/>
      <c r="H103" s="152"/>
      <c r="I103" s="152"/>
      <c r="J103" s="153">
        <f>J167</f>
        <v>0</v>
      </c>
      <c r="K103" s="10"/>
      <c r="L103" s="15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0"/>
      <c r="C104" s="10"/>
      <c r="D104" s="151" t="s">
        <v>111</v>
      </c>
      <c r="E104" s="152"/>
      <c r="F104" s="152"/>
      <c r="G104" s="152"/>
      <c r="H104" s="152"/>
      <c r="I104" s="152"/>
      <c r="J104" s="153">
        <f>J174</f>
        <v>0</v>
      </c>
      <c r="K104" s="10"/>
      <c r="L104" s="15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1.84" customHeight="1">
      <c r="A105" s="9"/>
      <c r="B105" s="146"/>
      <c r="C105" s="9"/>
      <c r="D105" s="154" t="s">
        <v>113</v>
      </c>
      <c r="E105" s="9"/>
      <c r="F105" s="9"/>
      <c r="G105" s="9"/>
      <c r="H105" s="9"/>
      <c r="I105" s="9"/>
      <c r="J105" s="155">
        <f>J176</f>
        <v>0</v>
      </c>
      <c r="K105" s="9"/>
      <c r="L105" s="146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2" customFormat="1" ht="21.84" customHeight="1">
      <c r="A106" s="36"/>
      <c r="B106" s="37"/>
      <c r="C106" s="36"/>
      <c r="D106" s="36"/>
      <c r="E106" s="36"/>
      <c r="F106" s="36"/>
      <c r="G106" s="36"/>
      <c r="H106" s="36"/>
      <c r="I106" s="36"/>
      <c r="J106" s="36"/>
      <c r="K106" s="36"/>
      <c r="L106" s="53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</row>
    <row r="107" s="2" customFormat="1" ht="6.96" customHeight="1">
      <c r="A107" s="36"/>
      <c r="B107" s="58"/>
      <c r="C107" s="59"/>
      <c r="D107" s="59"/>
      <c r="E107" s="59"/>
      <c r="F107" s="59"/>
      <c r="G107" s="59"/>
      <c r="H107" s="59"/>
      <c r="I107" s="59"/>
      <c r="J107" s="59"/>
      <c r="K107" s="59"/>
      <c r="L107" s="53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11" s="2" customFormat="1" ht="6.96" customHeight="1">
      <c r="A111" s="36"/>
      <c r="B111" s="60"/>
      <c r="C111" s="61"/>
      <c r="D111" s="61"/>
      <c r="E111" s="61"/>
      <c r="F111" s="61"/>
      <c r="G111" s="61"/>
      <c r="H111" s="61"/>
      <c r="I111" s="61"/>
      <c r="J111" s="61"/>
      <c r="K111" s="61"/>
      <c r="L111" s="53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24.96" customHeight="1">
      <c r="A112" s="36"/>
      <c r="B112" s="37"/>
      <c r="C112" s="21" t="s">
        <v>114</v>
      </c>
      <c r="D112" s="36"/>
      <c r="E112" s="36"/>
      <c r="F112" s="36"/>
      <c r="G112" s="36"/>
      <c r="H112" s="36"/>
      <c r="I112" s="36"/>
      <c r="J112" s="36"/>
      <c r="K112" s="36"/>
      <c r="L112" s="53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6.96" customHeight="1">
      <c r="A113" s="36"/>
      <c r="B113" s="37"/>
      <c r="C113" s="36"/>
      <c r="D113" s="36"/>
      <c r="E113" s="36"/>
      <c r="F113" s="36"/>
      <c r="G113" s="36"/>
      <c r="H113" s="36"/>
      <c r="I113" s="36"/>
      <c r="J113" s="36"/>
      <c r="K113" s="36"/>
      <c r="L113" s="53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2" customFormat="1" ht="12" customHeight="1">
      <c r="A114" s="36"/>
      <c r="B114" s="37"/>
      <c r="C114" s="30" t="s">
        <v>16</v>
      </c>
      <c r="D114" s="36"/>
      <c r="E114" s="36"/>
      <c r="F114" s="36"/>
      <c r="G114" s="36"/>
      <c r="H114" s="36"/>
      <c r="I114" s="36"/>
      <c r="J114" s="36"/>
      <c r="K114" s="36"/>
      <c r="L114" s="53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2" customFormat="1" ht="16.5" customHeight="1">
      <c r="A115" s="36"/>
      <c r="B115" s="37"/>
      <c r="C115" s="36"/>
      <c r="D115" s="36"/>
      <c r="E115" s="127" t="str">
        <f>E7</f>
        <v>Vybudování parkovacích stání v ulici Střekovská, Praha 8</v>
      </c>
      <c r="F115" s="30"/>
      <c r="G115" s="30"/>
      <c r="H115" s="30"/>
      <c r="I115" s="36"/>
      <c r="J115" s="36"/>
      <c r="K115" s="36"/>
      <c r="L115" s="53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1" customFormat="1" ht="12" customHeight="1">
      <c r="B116" s="20"/>
      <c r="C116" s="30" t="s">
        <v>97</v>
      </c>
      <c r="L116" s="20"/>
    </row>
    <row r="117" s="2" customFormat="1" ht="16.5" customHeight="1">
      <c r="A117" s="36"/>
      <c r="B117" s="37"/>
      <c r="C117" s="36"/>
      <c r="D117" s="36"/>
      <c r="E117" s="127" t="s">
        <v>98</v>
      </c>
      <c r="F117" s="36"/>
      <c r="G117" s="36"/>
      <c r="H117" s="36"/>
      <c r="I117" s="36"/>
      <c r="J117" s="36"/>
      <c r="K117" s="36"/>
      <c r="L117" s="53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12" customHeight="1">
      <c r="A118" s="36"/>
      <c r="B118" s="37"/>
      <c r="C118" s="30" t="s">
        <v>589</v>
      </c>
      <c r="D118" s="36"/>
      <c r="E118" s="36"/>
      <c r="F118" s="36"/>
      <c r="G118" s="36"/>
      <c r="H118" s="36"/>
      <c r="I118" s="36"/>
      <c r="J118" s="36"/>
      <c r="K118" s="36"/>
      <c r="L118" s="53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16.5" customHeight="1">
      <c r="A119" s="36"/>
      <c r="B119" s="37"/>
      <c r="C119" s="36"/>
      <c r="D119" s="36"/>
      <c r="E119" s="65" t="str">
        <f>E11</f>
        <v>SO-05 D12 - Odvodnění</v>
      </c>
      <c r="F119" s="36"/>
      <c r="G119" s="36"/>
      <c r="H119" s="36"/>
      <c r="I119" s="36"/>
      <c r="J119" s="36"/>
      <c r="K119" s="36"/>
      <c r="L119" s="53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6.96" customHeight="1">
      <c r="A120" s="36"/>
      <c r="B120" s="37"/>
      <c r="C120" s="36"/>
      <c r="D120" s="36"/>
      <c r="E120" s="36"/>
      <c r="F120" s="36"/>
      <c r="G120" s="36"/>
      <c r="H120" s="36"/>
      <c r="I120" s="36"/>
      <c r="J120" s="36"/>
      <c r="K120" s="36"/>
      <c r="L120" s="53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2" customFormat="1" ht="12" customHeight="1">
      <c r="A121" s="36"/>
      <c r="B121" s="37"/>
      <c r="C121" s="30" t="s">
        <v>20</v>
      </c>
      <c r="D121" s="36"/>
      <c r="E121" s="36"/>
      <c r="F121" s="25" t="str">
        <f>F14</f>
        <v xml:space="preserve"> </v>
      </c>
      <c r="G121" s="36"/>
      <c r="H121" s="36"/>
      <c r="I121" s="30" t="s">
        <v>22</v>
      </c>
      <c r="J121" s="67" t="str">
        <f>IF(J14="","",J14)</f>
        <v>6. 2. 2025</v>
      </c>
      <c r="K121" s="36"/>
      <c r="L121" s="53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="2" customFormat="1" ht="6.96" customHeight="1">
      <c r="A122" s="36"/>
      <c r="B122" s="37"/>
      <c r="C122" s="36"/>
      <c r="D122" s="36"/>
      <c r="E122" s="36"/>
      <c r="F122" s="36"/>
      <c r="G122" s="36"/>
      <c r="H122" s="36"/>
      <c r="I122" s="36"/>
      <c r="J122" s="36"/>
      <c r="K122" s="36"/>
      <c r="L122" s="53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="2" customFormat="1" ht="25.65" customHeight="1">
      <c r="A123" s="36"/>
      <c r="B123" s="37"/>
      <c r="C123" s="30" t="s">
        <v>24</v>
      </c>
      <c r="D123" s="36"/>
      <c r="E123" s="36"/>
      <c r="F123" s="25" t="str">
        <f>E17</f>
        <v xml:space="preserve"> </v>
      </c>
      <c r="G123" s="36"/>
      <c r="H123" s="36"/>
      <c r="I123" s="30" t="s">
        <v>29</v>
      </c>
      <c r="J123" s="34" t="str">
        <f>E23</f>
        <v>Boa Construction s.r.o.</v>
      </c>
      <c r="K123" s="36"/>
      <c r="L123" s="53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="2" customFormat="1" ht="15.15" customHeight="1">
      <c r="A124" s="36"/>
      <c r="B124" s="37"/>
      <c r="C124" s="30" t="s">
        <v>27</v>
      </c>
      <c r="D124" s="36"/>
      <c r="E124" s="36"/>
      <c r="F124" s="25" t="str">
        <f>IF(E20="","",E20)</f>
        <v>Vyplň údaj</v>
      </c>
      <c r="G124" s="36"/>
      <c r="H124" s="36"/>
      <c r="I124" s="30" t="s">
        <v>34</v>
      </c>
      <c r="J124" s="34" t="str">
        <f>E26</f>
        <v xml:space="preserve"> </v>
      </c>
      <c r="K124" s="36"/>
      <c r="L124" s="53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</row>
    <row r="125" s="2" customFormat="1" ht="10.32" customHeight="1">
      <c r="A125" s="36"/>
      <c r="B125" s="37"/>
      <c r="C125" s="36"/>
      <c r="D125" s="36"/>
      <c r="E125" s="36"/>
      <c r="F125" s="36"/>
      <c r="G125" s="36"/>
      <c r="H125" s="36"/>
      <c r="I125" s="36"/>
      <c r="J125" s="36"/>
      <c r="K125" s="36"/>
      <c r="L125" s="53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</row>
    <row r="126" s="11" customFormat="1" ht="29.28" customHeight="1">
      <c r="A126" s="156"/>
      <c r="B126" s="157"/>
      <c r="C126" s="158" t="s">
        <v>115</v>
      </c>
      <c r="D126" s="159" t="s">
        <v>62</v>
      </c>
      <c r="E126" s="159" t="s">
        <v>58</v>
      </c>
      <c r="F126" s="159" t="s">
        <v>59</v>
      </c>
      <c r="G126" s="159" t="s">
        <v>116</v>
      </c>
      <c r="H126" s="159" t="s">
        <v>117</v>
      </c>
      <c r="I126" s="159" t="s">
        <v>118</v>
      </c>
      <c r="J126" s="160" t="s">
        <v>101</v>
      </c>
      <c r="K126" s="161" t="s">
        <v>119</v>
      </c>
      <c r="L126" s="162"/>
      <c r="M126" s="84" t="s">
        <v>1</v>
      </c>
      <c r="N126" s="85" t="s">
        <v>41</v>
      </c>
      <c r="O126" s="85" t="s">
        <v>120</v>
      </c>
      <c r="P126" s="85" t="s">
        <v>121</v>
      </c>
      <c r="Q126" s="85" t="s">
        <v>122</v>
      </c>
      <c r="R126" s="85" t="s">
        <v>123</v>
      </c>
      <c r="S126" s="85" t="s">
        <v>124</v>
      </c>
      <c r="T126" s="86" t="s">
        <v>125</v>
      </c>
      <c r="U126" s="156"/>
      <c r="V126" s="156"/>
      <c r="W126" s="156"/>
      <c r="X126" s="156"/>
      <c r="Y126" s="156"/>
      <c r="Z126" s="156"/>
      <c r="AA126" s="156"/>
      <c r="AB126" s="156"/>
      <c r="AC126" s="156"/>
      <c r="AD126" s="156"/>
      <c r="AE126" s="156"/>
    </row>
    <row r="127" s="2" customFormat="1" ht="22.8" customHeight="1">
      <c r="A127" s="36"/>
      <c r="B127" s="37"/>
      <c r="C127" s="91" t="s">
        <v>126</v>
      </c>
      <c r="D127" s="36"/>
      <c r="E127" s="36"/>
      <c r="F127" s="36"/>
      <c r="G127" s="36"/>
      <c r="H127" s="36"/>
      <c r="I127" s="36"/>
      <c r="J127" s="163">
        <f>BK127</f>
        <v>0</v>
      </c>
      <c r="K127" s="36"/>
      <c r="L127" s="37"/>
      <c r="M127" s="87"/>
      <c r="N127" s="71"/>
      <c r="O127" s="88"/>
      <c r="P127" s="164">
        <f>P128+P176</f>
        <v>0</v>
      </c>
      <c r="Q127" s="88"/>
      <c r="R127" s="164">
        <f>R128+R176</f>
        <v>12.7006444</v>
      </c>
      <c r="S127" s="88"/>
      <c r="T127" s="165">
        <f>T128+T176</f>
        <v>0.27017999999999998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T127" s="17" t="s">
        <v>76</v>
      </c>
      <c r="AU127" s="17" t="s">
        <v>103</v>
      </c>
      <c r="BK127" s="166">
        <f>BK128+BK176</f>
        <v>0</v>
      </c>
    </row>
    <row r="128" s="12" customFormat="1" ht="25.92" customHeight="1">
      <c r="A128" s="12"/>
      <c r="B128" s="167"/>
      <c r="C128" s="12"/>
      <c r="D128" s="168" t="s">
        <v>76</v>
      </c>
      <c r="E128" s="169" t="s">
        <v>127</v>
      </c>
      <c r="F128" s="169" t="s">
        <v>128</v>
      </c>
      <c r="G128" s="12"/>
      <c r="H128" s="12"/>
      <c r="I128" s="170"/>
      <c r="J128" s="155">
        <f>BK128</f>
        <v>0</v>
      </c>
      <c r="K128" s="12"/>
      <c r="L128" s="167"/>
      <c r="M128" s="171"/>
      <c r="N128" s="172"/>
      <c r="O128" s="172"/>
      <c r="P128" s="173">
        <f>P129+P145+P147+P167+P174</f>
        <v>0</v>
      </c>
      <c r="Q128" s="172"/>
      <c r="R128" s="173">
        <f>R129+R145+R147+R167+R174</f>
        <v>12.7006444</v>
      </c>
      <c r="S128" s="172"/>
      <c r="T128" s="174">
        <f>T129+T145+T147+T167+T174</f>
        <v>0.27017999999999998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68" t="s">
        <v>84</v>
      </c>
      <c r="AT128" s="175" t="s">
        <v>76</v>
      </c>
      <c r="AU128" s="175" t="s">
        <v>77</v>
      </c>
      <c r="AY128" s="168" t="s">
        <v>129</v>
      </c>
      <c r="BK128" s="176">
        <f>BK129+BK145+BK147+BK167+BK174</f>
        <v>0</v>
      </c>
    </row>
    <row r="129" s="12" customFormat="1" ht="22.8" customHeight="1">
      <c r="A129" s="12"/>
      <c r="B129" s="167"/>
      <c r="C129" s="12"/>
      <c r="D129" s="168" t="s">
        <v>76</v>
      </c>
      <c r="E129" s="177" t="s">
        <v>84</v>
      </c>
      <c r="F129" s="177" t="s">
        <v>152</v>
      </c>
      <c r="G129" s="12"/>
      <c r="H129" s="12"/>
      <c r="I129" s="170"/>
      <c r="J129" s="178">
        <f>BK129</f>
        <v>0</v>
      </c>
      <c r="K129" s="12"/>
      <c r="L129" s="167"/>
      <c r="M129" s="171"/>
      <c r="N129" s="172"/>
      <c r="O129" s="172"/>
      <c r="P129" s="173">
        <f>SUM(P130:P144)</f>
        <v>0</v>
      </c>
      <c r="Q129" s="172"/>
      <c r="R129" s="173">
        <f>SUM(R130:R144)</f>
        <v>5.8069199999999999</v>
      </c>
      <c r="S129" s="172"/>
      <c r="T129" s="174">
        <f>SUM(T130:T144)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68" t="s">
        <v>84</v>
      </c>
      <c r="AT129" s="175" t="s">
        <v>76</v>
      </c>
      <c r="AU129" s="175" t="s">
        <v>84</v>
      </c>
      <c r="AY129" s="168" t="s">
        <v>129</v>
      </c>
      <c r="BK129" s="176">
        <f>SUM(BK130:BK144)</f>
        <v>0</v>
      </c>
    </row>
    <row r="130" s="2" customFormat="1" ht="33" customHeight="1">
      <c r="A130" s="36"/>
      <c r="B130" s="179"/>
      <c r="C130" s="180" t="s">
        <v>84</v>
      </c>
      <c r="D130" s="180" t="s">
        <v>132</v>
      </c>
      <c r="E130" s="181" t="s">
        <v>593</v>
      </c>
      <c r="F130" s="182" t="s">
        <v>594</v>
      </c>
      <c r="G130" s="183" t="s">
        <v>201</v>
      </c>
      <c r="H130" s="184">
        <v>27.600000000000001</v>
      </c>
      <c r="I130" s="185"/>
      <c r="J130" s="186">
        <f>ROUND(I130*H130,2)</f>
        <v>0</v>
      </c>
      <c r="K130" s="187"/>
      <c r="L130" s="37"/>
      <c r="M130" s="188" t="s">
        <v>1</v>
      </c>
      <c r="N130" s="189" t="s">
        <v>42</v>
      </c>
      <c r="O130" s="75"/>
      <c r="P130" s="190">
        <f>O130*H130</f>
        <v>0</v>
      </c>
      <c r="Q130" s="190">
        <v>0</v>
      </c>
      <c r="R130" s="190">
        <f>Q130*H130</f>
        <v>0</v>
      </c>
      <c r="S130" s="190">
        <v>0</v>
      </c>
      <c r="T130" s="191">
        <f>S130*H130</f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192" t="s">
        <v>136</v>
      </c>
      <c r="AT130" s="192" t="s">
        <v>132</v>
      </c>
      <c r="AU130" s="192" t="s">
        <v>86</v>
      </c>
      <c r="AY130" s="17" t="s">
        <v>129</v>
      </c>
      <c r="BE130" s="193">
        <f>IF(N130="základní",J130,0)</f>
        <v>0</v>
      </c>
      <c r="BF130" s="193">
        <f>IF(N130="snížená",J130,0)</f>
        <v>0</v>
      </c>
      <c r="BG130" s="193">
        <f>IF(N130="zákl. přenesená",J130,0)</f>
        <v>0</v>
      </c>
      <c r="BH130" s="193">
        <f>IF(N130="sníž. přenesená",J130,0)</f>
        <v>0</v>
      </c>
      <c r="BI130" s="193">
        <f>IF(N130="nulová",J130,0)</f>
        <v>0</v>
      </c>
      <c r="BJ130" s="17" t="s">
        <v>84</v>
      </c>
      <c r="BK130" s="193">
        <f>ROUND(I130*H130,2)</f>
        <v>0</v>
      </c>
      <c r="BL130" s="17" t="s">
        <v>136</v>
      </c>
      <c r="BM130" s="192" t="s">
        <v>595</v>
      </c>
    </row>
    <row r="131" s="2" customFormat="1" ht="24.15" customHeight="1">
      <c r="A131" s="36"/>
      <c r="B131" s="179"/>
      <c r="C131" s="180" t="s">
        <v>86</v>
      </c>
      <c r="D131" s="180" t="s">
        <v>132</v>
      </c>
      <c r="E131" s="181" t="s">
        <v>596</v>
      </c>
      <c r="F131" s="182" t="s">
        <v>597</v>
      </c>
      <c r="G131" s="183" t="s">
        <v>156</v>
      </c>
      <c r="H131" s="184">
        <v>55.200000000000003</v>
      </c>
      <c r="I131" s="185"/>
      <c r="J131" s="186">
        <f>ROUND(I131*H131,2)</f>
        <v>0</v>
      </c>
      <c r="K131" s="187"/>
      <c r="L131" s="37"/>
      <c r="M131" s="188" t="s">
        <v>1</v>
      </c>
      <c r="N131" s="189" t="s">
        <v>42</v>
      </c>
      <c r="O131" s="75"/>
      <c r="P131" s="190">
        <f>O131*H131</f>
        <v>0</v>
      </c>
      <c r="Q131" s="190">
        <v>0.00084999999999999995</v>
      </c>
      <c r="R131" s="190">
        <f>Q131*H131</f>
        <v>0.046919999999999996</v>
      </c>
      <c r="S131" s="190">
        <v>0</v>
      </c>
      <c r="T131" s="191">
        <f>S131*H131</f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192" t="s">
        <v>136</v>
      </c>
      <c r="AT131" s="192" t="s">
        <v>132</v>
      </c>
      <c r="AU131" s="192" t="s">
        <v>86</v>
      </c>
      <c r="AY131" s="17" t="s">
        <v>129</v>
      </c>
      <c r="BE131" s="193">
        <f>IF(N131="základní",J131,0)</f>
        <v>0</v>
      </c>
      <c r="BF131" s="193">
        <f>IF(N131="snížená",J131,0)</f>
        <v>0</v>
      </c>
      <c r="BG131" s="193">
        <f>IF(N131="zákl. přenesená",J131,0)</f>
        <v>0</v>
      </c>
      <c r="BH131" s="193">
        <f>IF(N131="sníž. přenesená",J131,0)</f>
        <v>0</v>
      </c>
      <c r="BI131" s="193">
        <f>IF(N131="nulová",J131,0)</f>
        <v>0</v>
      </c>
      <c r="BJ131" s="17" t="s">
        <v>84</v>
      </c>
      <c r="BK131" s="193">
        <f>ROUND(I131*H131,2)</f>
        <v>0</v>
      </c>
      <c r="BL131" s="17" t="s">
        <v>136</v>
      </c>
      <c r="BM131" s="192" t="s">
        <v>598</v>
      </c>
    </row>
    <row r="132" s="2" customFormat="1" ht="24.15" customHeight="1">
      <c r="A132" s="36"/>
      <c r="B132" s="179"/>
      <c r="C132" s="180" t="s">
        <v>141</v>
      </c>
      <c r="D132" s="180" t="s">
        <v>132</v>
      </c>
      <c r="E132" s="181" t="s">
        <v>599</v>
      </c>
      <c r="F132" s="182" t="s">
        <v>600</v>
      </c>
      <c r="G132" s="183" t="s">
        <v>156</v>
      </c>
      <c r="H132" s="184">
        <v>55.200000000000003</v>
      </c>
      <c r="I132" s="185"/>
      <c r="J132" s="186">
        <f>ROUND(I132*H132,2)</f>
        <v>0</v>
      </c>
      <c r="K132" s="187"/>
      <c r="L132" s="37"/>
      <c r="M132" s="188" t="s">
        <v>1</v>
      </c>
      <c r="N132" s="189" t="s">
        <v>42</v>
      </c>
      <c r="O132" s="75"/>
      <c r="P132" s="190">
        <f>O132*H132</f>
        <v>0</v>
      </c>
      <c r="Q132" s="190">
        <v>0</v>
      </c>
      <c r="R132" s="190">
        <f>Q132*H132</f>
        <v>0</v>
      </c>
      <c r="S132" s="190">
        <v>0</v>
      </c>
      <c r="T132" s="191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192" t="s">
        <v>136</v>
      </c>
      <c r="AT132" s="192" t="s">
        <v>132</v>
      </c>
      <c r="AU132" s="192" t="s">
        <v>86</v>
      </c>
      <c r="AY132" s="17" t="s">
        <v>129</v>
      </c>
      <c r="BE132" s="193">
        <f>IF(N132="základní",J132,0)</f>
        <v>0</v>
      </c>
      <c r="BF132" s="193">
        <f>IF(N132="snížená",J132,0)</f>
        <v>0</v>
      </c>
      <c r="BG132" s="193">
        <f>IF(N132="zákl. přenesená",J132,0)</f>
        <v>0</v>
      </c>
      <c r="BH132" s="193">
        <f>IF(N132="sníž. přenesená",J132,0)</f>
        <v>0</v>
      </c>
      <c r="BI132" s="193">
        <f>IF(N132="nulová",J132,0)</f>
        <v>0</v>
      </c>
      <c r="BJ132" s="17" t="s">
        <v>84</v>
      </c>
      <c r="BK132" s="193">
        <f>ROUND(I132*H132,2)</f>
        <v>0</v>
      </c>
      <c r="BL132" s="17" t="s">
        <v>136</v>
      </c>
      <c r="BM132" s="192" t="s">
        <v>601</v>
      </c>
    </row>
    <row r="133" s="2" customFormat="1" ht="33" customHeight="1">
      <c r="A133" s="36"/>
      <c r="B133" s="179"/>
      <c r="C133" s="180" t="s">
        <v>136</v>
      </c>
      <c r="D133" s="180" t="s">
        <v>132</v>
      </c>
      <c r="E133" s="181" t="s">
        <v>602</v>
      </c>
      <c r="F133" s="182" t="s">
        <v>603</v>
      </c>
      <c r="G133" s="183" t="s">
        <v>201</v>
      </c>
      <c r="H133" s="184">
        <v>27.600000000000001</v>
      </c>
      <c r="I133" s="185"/>
      <c r="J133" s="186">
        <f>ROUND(I133*H133,2)</f>
        <v>0</v>
      </c>
      <c r="K133" s="187"/>
      <c r="L133" s="37"/>
      <c r="M133" s="188" t="s">
        <v>1</v>
      </c>
      <c r="N133" s="189" t="s">
        <v>42</v>
      </c>
      <c r="O133" s="75"/>
      <c r="P133" s="190">
        <f>O133*H133</f>
        <v>0</v>
      </c>
      <c r="Q133" s="190">
        <v>0</v>
      </c>
      <c r="R133" s="190">
        <f>Q133*H133</f>
        <v>0</v>
      </c>
      <c r="S133" s="190">
        <v>0</v>
      </c>
      <c r="T133" s="191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192" t="s">
        <v>136</v>
      </c>
      <c r="AT133" s="192" t="s">
        <v>132</v>
      </c>
      <c r="AU133" s="192" t="s">
        <v>86</v>
      </c>
      <c r="AY133" s="17" t="s">
        <v>129</v>
      </c>
      <c r="BE133" s="193">
        <f>IF(N133="základní",J133,0)</f>
        <v>0</v>
      </c>
      <c r="BF133" s="193">
        <f>IF(N133="snížená",J133,0)</f>
        <v>0</v>
      </c>
      <c r="BG133" s="193">
        <f>IF(N133="zákl. přenesená",J133,0)</f>
        <v>0</v>
      </c>
      <c r="BH133" s="193">
        <f>IF(N133="sníž. přenesená",J133,0)</f>
        <v>0</v>
      </c>
      <c r="BI133" s="193">
        <f>IF(N133="nulová",J133,0)</f>
        <v>0</v>
      </c>
      <c r="BJ133" s="17" t="s">
        <v>84</v>
      </c>
      <c r="BK133" s="193">
        <f>ROUND(I133*H133,2)</f>
        <v>0</v>
      </c>
      <c r="BL133" s="17" t="s">
        <v>136</v>
      </c>
      <c r="BM133" s="192" t="s">
        <v>604</v>
      </c>
    </row>
    <row r="134" s="2" customFormat="1" ht="37.8" customHeight="1">
      <c r="A134" s="36"/>
      <c r="B134" s="179"/>
      <c r="C134" s="180" t="s">
        <v>148</v>
      </c>
      <c r="D134" s="180" t="s">
        <v>132</v>
      </c>
      <c r="E134" s="181" t="s">
        <v>605</v>
      </c>
      <c r="F134" s="182" t="s">
        <v>606</v>
      </c>
      <c r="G134" s="183" t="s">
        <v>201</v>
      </c>
      <c r="H134" s="184">
        <v>24</v>
      </c>
      <c r="I134" s="185"/>
      <c r="J134" s="186">
        <f>ROUND(I134*H134,2)</f>
        <v>0</v>
      </c>
      <c r="K134" s="187"/>
      <c r="L134" s="37"/>
      <c r="M134" s="188" t="s">
        <v>1</v>
      </c>
      <c r="N134" s="189" t="s">
        <v>42</v>
      </c>
      <c r="O134" s="75"/>
      <c r="P134" s="190">
        <f>O134*H134</f>
        <v>0</v>
      </c>
      <c r="Q134" s="190">
        <v>0</v>
      </c>
      <c r="R134" s="190">
        <f>Q134*H134</f>
        <v>0</v>
      </c>
      <c r="S134" s="190">
        <v>0</v>
      </c>
      <c r="T134" s="191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192" t="s">
        <v>136</v>
      </c>
      <c r="AT134" s="192" t="s">
        <v>132</v>
      </c>
      <c r="AU134" s="192" t="s">
        <v>86</v>
      </c>
      <c r="AY134" s="17" t="s">
        <v>129</v>
      </c>
      <c r="BE134" s="193">
        <f>IF(N134="základní",J134,0)</f>
        <v>0</v>
      </c>
      <c r="BF134" s="193">
        <f>IF(N134="snížená",J134,0)</f>
        <v>0</v>
      </c>
      <c r="BG134" s="193">
        <f>IF(N134="zákl. přenesená",J134,0)</f>
        <v>0</v>
      </c>
      <c r="BH134" s="193">
        <f>IF(N134="sníž. přenesená",J134,0)</f>
        <v>0</v>
      </c>
      <c r="BI134" s="193">
        <f>IF(N134="nulová",J134,0)</f>
        <v>0</v>
      </c>
      <c r="BJ134" s="17" t="s">
        <v>84</v>
      </c>
      <c r="BK134" s="193">
        <f>ROUND(I134*H134,2)</f>
        <v>0</v>
      </c>
      <c r="BL134" s="17" t="s">
        <v>136</v>
      </c>
      <c r="BM134" s="192" t="s">
        <v>607</v>
      </c>
    </row>
    <row r="135" s="2" customFormat="1" ht="37.8" customHeight="1">
      <c r="A135" s="36"/>
      <c r="B135" s="179"/>
      <c r="C135" s="180" t="s">
        <v>153</v>
      </c>
      <c r="D135" s="180" t="s">
        <v>132</v>
      </c>
      <c r="E135" s="181" t="s">
        <v>608</v>
      </c>
      <c r="F135" s="182" t="s">
        <v>609</v>
      </c>
      <c r="G135" s="183" t="s">
        <v>201</v>
      </c>
      <c r="H135" s="184">
        <v>3.6000000000000001</v>
      </c>
      <c r="I135" s="185"/>
      <c r="J135" s="186">
        <f>ROUND(I135*H135,2)</f>
        <v>0</v>
      </c>
      <c r="K135" s="187"/>
      <c r="L135" s="37"/>
      <c r="M135" s="188" t="s">
        <v>1</v>
      </c>
      <c r="N135" s="189" t="s">
        <v>42</v>
      </c>
      <c r="O135" s="75"/>
      <c r="P135" s="190">
        <f>O135*H135</f>
        <v>0</v>
      </c>
      <c r="Q135" s="190">
        <v>0</v>
      </c>
      <c r="R135" s="190">
        <f>Q135*H135</f>
        <v>0</v>
      </c>
      <c r="S135" s="190">
        <v>0</v>
      </c>
      <c r="T135" s="191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192" t="s">
        <v>136</v>
      </c>
      <c r="AT135" s="192" t="s">
        <v>132</v>
      </c>
      <c r="AU135" s="192" t="s">
        <v>86</v>
      </c>
      <c r="AY135" s="17" t="s">
        <v>129</v>
      </c>
      <c r="BE135" s="193">
        <f>IF(N135="základní",J135,0)</f>
        <v>0</v>
      </c>
      <c r="BF135" s="193">
        <f>IF(N135="snížená",J135,0)</f>
        <v>0</v>
      </c>
      <c r="BG135" s="193">
        <f>IF(N135="zákl. přenesená",J135,0)</f>
        <v>0</v>
      </c>
      <c r="BH135" s="193">
        <f>IF(N135="sníž. přenesená",J135,0)</f>
        <v>0</v>
      </c>
      <c r="BI135" s="193">
        <f>IF(N135="nulová",J135,0)</f>
        <v>0</v>
      </c>
      <c r="BJ135" s="17" t="s">
        <v>84</v>
      </c>
      <c r="BK135" s="193">
        <f>ROUND(I135*H135,2)</f>
        <v>0</v>
      </c>
      <c r="BL135" s="17" t="s">
        <v>136</v>
      </c>
      <c r="BM135" s="192" t="s">
        <v>610</v>
      </c>
    </row>
    <row r="136" s="2" customFormat="1" ht="37.8" customHeight="1">
      <c r="A136" s="36"/>
      <c r="B136" s="179"/>
      <c r="C136" s="180" t="s">
        <v>160</v>
      </c>
      <c r="D136" s="180" t="s">
        <v>132</v>
      </c>
      <c r="E136" s="181" t="s">
        <v>611</v>
      </c>
      <c r="F136" s="182" t="s">
        <v>612</v>
      </c>
      <c r="G136" s="183" t="s">
        <v>201</v>
      </c>
      <c r="H136" s="184">
        <v>72</v>
      </c>
      <c r="I136" s="185"/>
      <c r="J136" s="186">
        <f>ROUND(I136*H136,2)</f>
        <v>0</v>
      </c>
      <c r="K136" s="187"/>
      <c r="L136" s="37"/>
      <c r="M136" s="188" t="s">
        <v>1</v>
      </c>
      <c r="N136" s="189" t="s">
        <v>42</v>
      </c>
      <c r="O136" s="75"/>
      <c r="P136" s="190">
        <f>O136*H136</f>
        <v>0</v>
      </c>
      <c r="Q136" s="190">
        <v>0</v>
      </c>
      <c r="R136" s="190">
        <f>Q136*H136</f>
        <v>0</v>
      </c>
      <c r="S136" s="190">
        <v>0</v>
      </c>
      <c r="T136" s="191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192" t="s">
        <v>136</v>
      </c>
      <c r="AT136" s="192" t="s">
        <v>132</v>
      </c>
      <c r="AU136" s="192" t="s">
        <v>86</v>
      </c>
      <c r="AY136" s="17" t="s">
        <v>129</v>
      </c>
      <c r="BE136" s="193">
        <f>IF(N136="základní",J136,0)</f>
        <v>0</v>
      </c>
      <c r="BF136" s="193">
        <f>IF(N136="snížená",J136,0)</f>
        <v>0</v>
      </c>
      <c r="BG136" s="193">
        <f>IF(N136="zákl. přenesená",J136,0)</f>
        <v>0</v>
      </c>
      <c r="BH136" s="193">
        <f>IF(N136="sníž. přenesená",J136,0)</f>
        <v>0</v>
      </c>
      <c r="BI136" s="193">
        <f>IF(N136="nulová",J136,0)</f>
        <v>0</v>
      </c>
      <c r="BJ136" s="17" t="s">
        <v>84</v>
      </c>
      <c r="BK136" s="193">
        <f>ROUND(I136*H136,2)</f>
        <v>0</v>
      </c>
      <c r="BL136" s="17" t="s">
        <v>136</v>
      </c>
      <c r="BM136" s="192" t="s">
        <v>613</v>
      </c>
    </row>
    <row r="137" s="13" customFormat="1">
      <c r="A137" s="13"/>
      <c r="B137" s="194"/>
      <c r="C137" s="13"/>
      <c r="D137" s="195" t="s">
        <v>158</v>
      </c>
      <c r="E137" s="13"/>
      <c r="F137" s="197" t="s">
        <v>614</v>
      </c>
      <c r="G137" s="13"/>
      <c r="H137" s="198">
        <v>72</v>
      </c>
      <c r="I137" s="199"/>
      <c r="J137" s="13"/>
      <c r="K137" s="13"/>
      <c r="L137" s="194"/>
      <c r="M137" s="200"/>
      <c r="N137" s="201"/>
      <c r="O137" s="201"/>
      <c r="P137" s="201"/>
      <c r="Q137" s="201"/>
      <c r="R137" s="201"/>
      <c r="S137" s="201"/>
      <c r="T137" s="202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196" t="s">
        <v>158</v>
      </c>
      <c r="AU137" s="196" t="s">
        <v>86</v>
      </c>
      <c r="AV137" s="13" t="s">
        <v>86</v>
      </c>
      <c r="AW137" s="13" t="s">
        <v>3</v>
      </c>
      <c r="AX137" s="13" t="s">
        <v>84</v>
      </c>
      <c r="AY137" s="196" t="s">
        <v>129</v>
      </c>
    </row>
    <row r="138" s="2" customFormat="1" ht="33" customHeight="1">
      <c r="A138" s="36"/>
      <c r="B138" s="179"/>
      <c r="C138" s="180" t="s">
        <v>165</v>
      </c>
      <c r="D138" s="180" t="s">
        <v>132</v>
      </c>
      <c r="E138" s="181" t="s">
        <v>225</v>
      </c>
      <c r="F138" s="182" t="s">
        <v>226</v>
      </c>
      <c r="G138" s="183" t="s">
        <v>227</v>
      </c>
      <c r="H138" s="184">
        <v>6.8399999999999999</v>
      </c>
      <c r="I138" s="185"/>
      <c r="J138" s="186">
        <f>ROUND(I138*H138,2)</f>
        <v>0</v>
      </c>
      <c r="K138" s="187"/>
      <c r="L138" s="37"/>
      <c r="M138" s="188" t="s">
        <v>1</v>
      </c>
      <c r="N138" s="189" t="s">
        <v>42</v>
      </c>
      <c r="O138" s="75"/>
      <c r="P138" s="190">
        <f>O138*H138</f>
        <v>0</v>
      </c>
      <c r="Q138" s="190">
        <v>0</v>
      </c>
      <c r="R138" s="190">
        <f>Q138*H138</f>
        <v>0</v>
      </c>
      <c r="S138" s="190">
        <v>0</v>
      </c>
      <c r="T138" s="191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192" t="s">
        <v>136</v>
      </c>
      <c r="AT138" s="192" t="s">
        <v>132</v>
      </c>
      <c r="AU138" s="192" t="s">
        <v>86</v>
      </c>
      <c r="AY138" s="17" t="s">
        <v>129</v>
      </c>
      <c r="BE138" s="193">
        <f>IF(N138="základní",J138,0)</f>
        <v>0</v>
      </c>
      <c r="BF138" s="193">
        <f>IF(N138="snížená",J138,0)</f>
        <v>0</v>
      </c>
      <c r="BG138" s="193">
        <f>IF(N138="zákl. přenesená",J138,0)</f>
        <v>0</v>
      </c>
      <c r="BH138" s="193">
        <f>IF(N138="sníž. přenesená",J138,0)</f>
        <v>0</v>
      </c>
      <c r="BI138" s="193">
        <f>IF(N138="nulová",J138,0)</f>
        <v>0</v>
      </c>
      <c r="BJ138" s="17" t="s">
        <v>84</v>
      </c>
      <c r="BK138" s="193">
        <f>ROUND(I138*H138,2)</f>
        <v>0</v>
      </c>
      <c r="BL138" s="17" t="s">
        <v>136</v>
      </c>
      <c r="BM138" s="192" t="s">
        <v>615</v>
      </c>
    </row>
    <row r="139" s="13" customFormat="1">
      <c r="A139" s="13"/>
      <c r="B139" s="194"/>
      <c r="C139" s="13"/>
      <c r="D139" s="195" t="s">
        <v>158</v>
      </c>
      <c r="E139" s="13"/>
      <c r="F139" s="197" t="s">
        <v>616</v>
      </c>
      <c r="G139" s="13"/>
      <c r="H139" s="198">
        <v>6.8399999999999999</v>
      </c>
      <c r="I139" s="199"/>
      <c r="J139" s="13"/>
      <c r="K139" s="13"/>
      <c r="L139" s="194"/>
      <c r="M139" s="200"/>
      <c r="N139" s="201"/>
      <c r="O139" s="201"/>
      <c r="P139" s="201"/>
      <c r="Q139" s="201"/>
      <c r="R139" s="201"/>
      <c r="S139" s="201"/>
      <c r="T139" s="202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196" t="s">
        <v>158</v>
      </c>
      <c r="AU139" s="196" t="s">
        <v>86</v>
      </c>
      <c r="AV139" s="13" t="s">
        <v>86</v>
      </c>
      <c r="AW139" s="13" t="s">
        <v>3</v>
      </c>
      <c r="AX139" s="13" t="s">
        <v>84</v>
      </c>
      <c r="AY139" s="196" t="s">
        <v>129</v>
      </c>
    </row>
    <row r="140" s="2" customFormat="1" ht="16.5" customHeight="1">
      <c r="A140" s="36"/>
      <c r="B140" s="179"/>
      <c r="C140" s="180" t="s">
        <v>172</v>
      </c>
      <c r="D140" s="180" t="s">
        <v>132</v>
      </c>
      <c r="E140" s="181" t="s">
        <v>221</v>
      </c>
      <c r="F140" s="182" t="s">
        <v>222</v>
      </c>
      <c r="G140" s="183" t="s">
        <v>201</v>
      </c>
      <c r="H140" s="184">
        <v>3.6000000000000001</v>
      </c>
      <c r="I140" s="185"/>
      <c r="J140" s="186">
        <f>ROUND(I140*H140,2)</f>
        <v>0</v>
      </c>
      <c r="K140" s="187"/>
      <c r="L140" s="37"/>
      <c r="M140" s="188" t="s">
        <v>1</v>
      </c>
      <c r="N140" s="189" t="s">
        <v>42</v>
      </c>
      <c r="O140" s="75"/>
      <c r="P140" s="190">
        <f>O140*H140</f>
        <v>0</v>
      </c>
      <c r="Q140" s="190">
        <v>0</v>
      </c>
      <c r="R140" s="190">
        <f>Q140*H140</f>
        <v>0</v>
      </c>
      <c r="S140" s="190">
        <v>0</v>
      </c>
      <c r="T140" s="191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192" t="s">
        <v>136</v>
      </c>
      <c r="AT140" s="192" t="s">
        <v>132</v>
      </c>
      <c r="AU140" s="192" t="s">
        <v>86</v>
      </c>
      <c r="AY140" s="17" t="s">
        <v>129</v>
      </c>
      <c r="BE140" s="193">
        <f>IF(N140="základní",J140,0)</f>
        <v>0</v>
      </c>
      <c r="BF140" s="193">
        <f>IF(N140="snížená",J140,0)</f>
        <v>0</v>
      </c>
      <c r="BG140" s="193">
        <f>IF(N140="zákl. přenesená",J140,0)</f>
        <v>0</v>
      </c>
      <c r="BH140" s="193">
        <f>IF(N140="sníž. přenesená",J140,0)</f>
        <v>0</v>
      </c>
      <c r="BI140" s="193">
        <f>IF(N140="nulová",J140,0)</f>
        <v>0</v>
      </c>
      <c r="BJ140" s="17" t="s">
        <v>84</v>
      </c>
      <c r="BK140" s="193">
        <f>ROUND(I140*H140,2)</f>
        <v>0</v>
      </c>
      <c r="BL140" s="17" t="s">
        <v>136</v>
      </c>
      <c r="BM140" s="192" t="s">
        <v>617</v>
      </c>
    </row>
    <row r="141" s="2" customFormat="1" ht="24.15" customHeight="1">
      <c r="A141" s="36"/>
      <c r="B141" s="179"/>
      <c r="C141" s="180" t="s">
        <v>177</v>
      </c>
      <c r="D141" s="180" t="s">
        <v>132</v>
      </c>
      <c r="E141" s="181" t="s">
        <v>618</v>
      </c>
      <c r="F141" s="182" t="s">
        <v>619</v>
      </c>
      <c r="G141" s="183" t="s">
        <v>201</v>
      </c>
      <c r="H141" s="184">
        <v>24</v>
      </c>
      <c r="I141" s="185"/>
      <c r="J141" s="186">
        <f>ROUND(I141*H141,2)</f>
        <v>0</v>
      </c>
      <c r="K141" s="187"/>
      <c r="L141" s="37"/>
      <c r="M141" s="188" t="s">
        <v>1</v>
      </c>
      <c r="N141" s="189" t="s">
        <v>42</v>
      </c>
      <c r="O141" s="75"/>
      <c r="P141" s="190">
        <f>O141*H141</f>
        <v>0</v>
      </c>
      <c r="Q141" s="190">
        <v>0</v>
      </c>
      <c r="R141" s="190">
        <f>Q141*H141</f>
        <v>0</v>
      </c>
      <c r="S141" s="190">
        <v>0</v>
      </c>
      <c r="T141" s="191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192" t="s">
        <v>136</v>
      </c>
      <c r="AT141" s="192" t="s">
        <v>132</v>
      </c>
      <c r="AU141" s="192" t="s">
        <v>86</v>
      </c>
      <c r="AY141" s="17" t="s">
        <v>129</v>
      </c>
      <c r="BE141" s="193">
        <f>IF(N141="základní",J141,0)</f>
        <v>0</v>
      </c>
      <c r="BF141" s="193">
        <f>IF(N141="snížená",J141,0)</f>
        <v>0</v>
      </c>
      <c r="BG141" s="193">
        <f>IF(N141="zákl. přenesená",J141,0)</f>
        <v>0</v>
      </c>
      <c r="BH141" s="193">
        <f>IF(N141="sníž. přenesená",J141,0)</f>
        <v>0</v>
      </c>
      <c r="BI141" s="193">
        <f>IF(N141="nulová",J141,0)</f>
        <v>0</v>
      </c>
      <c r="BJ141" s="17" t="s">
        <v>84</v>
      </c>
      <c r="BK141" s="193">
        <f>ROUND(I141*H141,2)</f>
        <v>0</v>
      </c>
      <c r="BL141" s="17" t="s">
        <v>136</v>
      </c>
      <c r="BM141" s="192" t="s">
        <v>620</v>
      </c>
    </row>
    <row r="142" s="2" customFormat="1" ht="24.15" customHeight="1">
      <c r="A142" s="36"/>
      <c r="B142" s="179"/>
      <c r="C142" s="180" t="s">
        <v>130</v>
      </c>
      <c r="D142" s="180" t="s">
        <v>132</v>
      </c>
      <c r="E142" s="181" t="s">
        <v>621</v>
      </c>
      <c r="F142" s="182" t="s">
        <v>622</v>
      </c>
      <c r="G142" s="183" t="s">
        <v>201</v>
      </c>
      <c r="H142" s="184">
        <v>2.8799999999999999</v>
      </c>
      <c r="I142" s="185"/>
      <c r="J142" s="186">
        <f>ROUND(I142*H142,2)</f>
        <v>0</v>
      </c>
      <c r="K142" s="187"/>
      <c r="L142" s="37"/>
      <c r="M142" s="188" t="s">
        <v>1</v>
      </c>
      <c r="N142" s="189" t="s">
        <v>42</v>
      </c>
      <c r="O142" s="75"/>
      <c r="P142" s="190">
        <f>O142*H142</f>
        <v>0</v>
      </c>
      <c r="Q142" s="190">
        <v>0</v>
      </c>
      <c r="R142" s="190">
        <f>Q142*H142</f>
        <v>0</v>
      </c>
      <c r="S142" s="190">
        <v>0</v>
      </c>
      <c r="T142" s="191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192" t="s">
        <v>136</v>
      </c>
      <c r="AT142" s="192" t="s">
        <v>132</v>
      </c>
      <c r="AU142" s="192" t="s">
        <v>86</v>
      </c>
      <c r="AY142" s="17" t="s">
        <v>129</v>
      </c>
      <c r="BE142" s="193">
        <f>IF(N142="základní",J142,0)</f>
        <v>0</v>
      </c>
      <c r="BF142" s="193">
        <f>IF(N142="snížená",J142,0)</f>
        <v>0</v>
      </c>
      <c r="BG142" s="193">
        <f>IF(N142="zákl. přenesená",J142,0)</f>
        <v>0</v>
      </c>
      <c r="BH142" s="193">
        <f>IF(N142="sníž. přenesená",J142,0)</f>
        <v>0</v>
      </c>
      <c r="BI142" s="193">
        <f>IF(N142="nulová",J142,0)</f>
        <v>0</v>
      </c>
      <c r="BJ142" s="17" t="s">
        <v>84</v>
      </c>
      <c r="BK142" s="193">
        <f>ROUND(I142*H142,2)</f>
        <v>0</v>
      </c>
      <c r="BL142" s="17" t="s">
        <v>136</v>
      </c>
      <c r="BM142" s="192" t="s">
        <v>623</v>
      </c>
    </row>
    <row r="143" s="2" customFormat="1" ht="16.5" customHeight="1">
      <c r="A143" s="36"/>
      <c r="B143" s="179"/>
      <c r="C143" s="211" t="s">
        <v>8</v>
      </c>
      <c r="D143" s="211" t="s">
        <v>242</v>
      </c>
      <c r="E143" s="212" t="s">
        <v>624</v>
      </c>
      <c r="F143" s="213" t="s">
        <v>625</v>
      </c>
      <c r="G143" s="214" t="s">
        <v>227</v>
      </c>
      <c r="H143" s="215">
        <v>5.7599999999999998</v>
      </c>
      <c r="I143" s="216"/>
      <c r="J143" s="217">
        <f>ROUND(I143*H143,2)</f>
        <v>0</v>
      </c>
      <c r="K143" s="218"/>
      <c r="L143" s="219"/>
      <c r="M143" s="220" t="s">
        <v>1</v>
      </c>
      <c r="N143" s="221" t="s">
        <v>42</v>
      </c>
      <c r="O143" s="75"/>
      <c r="P143" s="190">
        <f>O143*H143</f>
        <v>0</v>
      </c>
      <c r="Q143" s="190">
        <v>1</v>
      </c>
      <c r="R143" s="190">
        <f>Q143*H143</f>
        <v>5.7599999999999998</v>
      </c>
      <c r="S143" s="190">
        <v>0</v>
      </c>
      <c r="T143" s="191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192" t="s">
        <v>165</v>
      </c>
      <c r="AT143" s="192" t="s">
        <v>242</v>
      </c>
      <c r="AU143" s="192" t="s">
        <v>86</v>
      </c>
      <c r="AY143" s="17" t="s">
        <v>129</v>
      </c>
      <c r="BE143" s="193">
        <f>IF(N143="základní",J143,0)</f>
        <v>0</v>
      </c>
      <c r="BF143" s="193">
        <f>IF(N143="snížená",J143,0)</f>
        <v>0</v>
      </c>
      <c r="BG143" s="193">
        <f>IF(N143="zákl. přenesená",J143,0)</f>
        <v>0</v>
      </c>
      <c r="BH143" s="193">
        <f>IF(N143="sníž. přenesená",J143,0)</f>
        <v>0</v>
      </c>
      <c r="BI143" s="193">
        <f>IF(N143="nulová",J143,0)</f>
        <v>0</v>
      </c>
      <c r="BJ143" s="17" t="s">
        <v>84</v>
      </c>
      <c r="BK143" s="193">
        <f>ROUND(I143*H143,2)</f>
        <v>0</v>
      </c>
      <c r="BL143" s="17" t="s">
        <v>136</v>
      </c>
      <c r="BM143" s="192" t="s">
        <v>626</v>
      </c>
    </row>
    <row r="144" s="13" customFormat="1">
      <c r="A144" s="13"/>
      <c r="B144" s="194"/>
      <c r="C144" s="13"/>
      <c r="D144" s="195" t="s">
        <v>158</v>
      </c>
      <c r="E144" s="13"/>
      <c r="F144" s="197" t="s">
        <v>627</v>
      </c>
      <c r="G144" s="13"/>
      <c r="H144" s="198">
        <v>5.7599999999999998</v>
      </c>
      <c r="I144" s="199"/>
      <c r="J144" s="13"/>
      <c r="K144" s="13"/>
      <c r="L144" s="194"/>
      <c r="M144" s="200"/>
      <c r="N144" s="201"/>
      <c r="O144" s="201"/>
      <c r="P144" s="201"/>
      <c r="Q144" s="201"/>
      <c r="R144" s="201"/>
      <c r="S144" s="201"/>
      <c r="T144" s="20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196" t="s">
        <v>158</v>
      </c>
      <c r="AU144" s="196" t="s">
        <v>86</v>
      </c>
      <c r="AV144" s="13" t="s">
        <v>86</v>
      </c>
      <c r="AW144" s="13" t="s">
        <v>3</v>
      </c>
      <c r="AX144" s="13" t="s">
        <v>84</v>
      </c>
      <c r="AY144" s="196" t="s">
        <v>129</v>
      </c>
    </row>
    <row r="145" s="12" customFormat="1" ht="22.8" customHeight="1">
      <c r="A145" s="12"/>
      <c r="B145" s="167"/>
      <c r="C145" s="12"/>
      <c r="D145" s="168" t="s">
        <v>76</v>
      </c>
      <c r="E145" s="177" t="s">
        <v>136</v>
      </c>
      <c r="F145" s="177" t="s">
        <v>628</v>
      </c>
      <c r="G145" s="12"/>
      <c r="H145" s="12"/>
      <c r="I145" s="170"/>
      <c r="J145" s="178">
        <f>BK145</f>
        <v>0</v>
      </c>
      <c r="K145" s="12"/>
      <c r="L145" s="167"/>
      <c r="M145" s="171"/>
      <c r="N145" s="172"/>
      <c r="O145" s="172"/>
      <c r="P145" s="173">
        <f>P146</f>
        <v>0</v>
      </c>
      <c r="Q145" s="172"/>
      <c r="R145" s="173">
        <f>R146</f>
        <v>1.3613544</v>
      </c>
      <c r="S145" s="172"/>
      <c r="T145" s="174">
        <f>T146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168" t="s">
        <v>84</v>
      </c>
      <c r="AT145" s="175" t="s">
        <v>76</v>
      </c>
      <c r="AU145" s="175" t="s">
        <v>84</v>
      </c>
      <c r="AY145" s="168" t="s">
        <v>129</v>
      </c>
      <c r="BK145" s="176">
        <f>BK146</f>
        <v>0</v>
      </c>
    </row>
    <row r="146" s="2" customFormat="1" ht="16.5" customHeight="1">
      <c r="A146" s="36"/>
      <c r="B146" s="179"/>
      <c r="C146" s="180" t="s">
        <v>192</v>
      </c>
      <c r="D146" s="180" t="s">
        <v>132</v>
      </c>
      <c r="E146" s="181" t="s">
        <v>629</v>
      </c>
      <c r="F146" s="182" t="s">
        <v>630</v>
      </c>
      <c r="G146" s="183" t="s">
        <v>201</v>
      </c>
      <c r="H146" s="184">
        <v>0.71999999999999997</v>
      </c>
      <c r="I146" s="185"/>
      <c r="J146" s="186">
        <f>ROUND(I146*H146,2)</f>
        <v>0</v>
      </c>
      <c r="K146" s="187"/>
      <c r="L146" s="37"/>
      <c r="M146" s="188" t="s">
        <v>1</v>
      </c>
      <c r="N146" s="189" t="s">
        <v>42</v>
      </c>
      <c r="O146" s="75"/>
      <c r="P146" s="190">
        <f>O146*H146</f>
        <v>0</v>
      </c>
      <c r="Q146" s="190">
        <v>1.8907700000000001</v>
      </c>
      <c r="R146" s="190">
        <f>Q146*H146</f>
        <v>1.3613544</v>
      </c>
      <c r="S146" s="190">
        <v>0</v>
      </c>
      <c r="T146" s="191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192" t="s">
        <v>136</v>
      </c>
      <c r="AT146" s="192" t="s">
        <v>132</v>
      </c>
      <c r="AU146" s="192" t="s">
        <v>86</v>
      </c>
      <c r="AY146" s="17" t="s">
        <v>129</v>
      </c>
      <c r="BE146" s="193">
        <f>IF(N146="základní",J146,0)</f>
        <v>0</v>
      </c>
      <c r="BF146" s="193">
        <f>IF(N146="snížená",J146,0)</f>
        <v>0</v>
      </c>
      <c r="BG146" s="193">
        <f>IF(N146="zákl. přenesená",J146,0)</f>
        <v>0</v>
      </c>
      <c r="BH146" s="193">
        <f>IF(N146="sníž. přenesená",J146,0)</f>
        <v>0</v>
      </c>
      <c r="BI146" s="193">
        <f>IF(N146="nulová",J146,0)</f>
        <v>0</v>
      </c>
      <c r="BJ146" s="17" t="s">
        <v>84</v>
      </c>
      <c r="BK146" s="193">
        <f>ROUND(I146*H146,2)</f>
        <v>0</v>
      </c>
      <c r="BL146" s="17" t="s">
        <v>136</v>
      </c>
      <c r="BM146" s="192" t="s">
        <v>631</v>
      </c>
    </row>
    <row r="147" s="12" customFormat="1" ht="22.8" customHeight="1">
      <c r="A147" s="12"/>
      <c r="B147" s="167"/>
      <c r="C147" s="12"/>
      <c r="D147" s="168" t="s">
        <v>76</v>
      </c>
      <c r="E147" s="177" t="s">
        <v>165</v>
      </c>
      <c r="F147" s="177" t="s">
        <v>632</v>
      </c>
      <c r="G147" s="12"/>
      <c r="H147" s="12"/>
      <c r="I147" s="170"/>
      <c r="J147" s="178">
        <f>BK147</f>
        <v>0</v>
      </c>
      <c r="K147" s="12"/>
      <c r="L147" s="167"/>
      <c r="M147" s="171"/>
      <c r="N147" s="172"/>
      <c r="O147" s="172"/>
      <c r="P147" s="173">
        <f>SUM(P148:P166)</f>
        <v>0</v>
      </c>
      <c r="Q147" s="172"/>
      <c r="R147" s="173">
        <f>SUM(R148:R166)</f>
        <v>5.5323700000000002</v>
      </c>
      <c r="S147" s="172"/>
      <c r="T147" s="174">
        <f>SUM(T148:T166)</f>
        <v>0.27017999999999998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168" t="s">
        <v>84</v>
      </c>
      <c r="AT147" s="175" t="s">
        <v>76</v>
      </c>
      <c r="AU147" s="175" t="s">
        <v>84</v>
      </c>
      <c r="AY147" s="168" t="s">
        <v>129</v>
      </c>
      <c r="BK147" s="176">
        <f>SUM(BK148:BK166)</f>
        <v>0</v>
      </c>
    </row>
    <row r="148" s="2" customFormat="1" ht="33" customHeight="1">
      <c r="A148" s="36"/>
      <c r="B148" s="179"/>
      <c r="C148" s="180" t="s">
        <v>198</v>
      </c>
      <c r="D148" s="180" t="s">
        <v>132</v>
      </c>
      <c r="E148" s="181" t="s">
        <v>633</v>
      </c>
      <c r="F148" s="182" t="s">
        <v>634</v>
      </c>
      <c r="G148" s="183" t="s">
        <v>184</v>
      </c>
      <c r="H148" s="184">
        <v>7.2000000000000002</v>
      </c>
      <c r="I148" s="185"/>
      <c r="J148" s="186">
        <f>ROUND(I148*H148,2)</f>
        <v>0</v>
      </c>
      <c r="K148" s="187"/>
      <c r="L148" s="37"/>
      <c r="M148" s="188" t="s">
        <v>1</v>
      </c>
      <c r="N148" s="189" t="s">
        <v>42</v>
      </c>
      <c r="O148" s="75"/>
      <c r="P148" s="190">
        <f>O148*H148</f>
        <v>0</v>
      </c>
      <c r="Q148" s="190">
        <v>0</v>
      </c>
      <c r="R148" s="190">
        <f>Q148*H148</f>
        <v>0</v>
      </c>
      <c r="S148" s="190">
        <v>0</v>
      </c>
      <c r="T148" s="191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192" t="s">
        <v>136</v>
      </c>
      <c r="AT148" s="192" t="s">
        <v>132</v>
      </c>
      <c r="AU148" s="192" t="s">
        <v>86</v>
      </c>
      <c r="AY148" s="17" t="s">
        <v>129</v>
      </c>
      <c r="BE148" s="193">
        <f>IF(N148="základní",J148,0)</f>
        <v>0</v>
      </c>
      <c r="BF148" s="193">
        <f>IF(N148="snížená",J148,0)</f>
        <v>0</v>
      </c>
      <c r="BG148" s="193">
        <f>IF(N148="zákl. přenesená",J148,0)</f>
        <v>0</v>
      </c>
      <c r="BH148" s="193">
        <f>IF(N148="sníž. přenesená",J148,0)</f>
        <v>0</v>
      </c>
      <c r="BI148" s="193">
        <f>IF(N148="nulová",J148,0)</f>
        <v>0</v>
      </c>
      <c r="BJ148" s="17" t="s">
        <v>84</v>
      </c>
      <c r="BK148" s="193">
        <f>ROUND(I148*H148,2)</f>
        <v>0</v>
      </c>
      <c r="BL148" s="17" t="s">
        <v>136</v>
      </c>
      <c r="BM148" s="192" t="s">
        <v>635</v>
      </c>
    </row>
    <row r="149" s="2" customFormat="1" ht="33" customHeight="1">
      <c r="A149" s="36"/>
      <c r="B149" s="179"/>
      <c r="C149" s="180" t="s">
        <v>210</v>
      </c>
      <c r="D149" s="180" t="s">
        <v>132</v>
      </c>
      <c r="E149" s="181" t="s">
        <v>636</v>
      </c>
      <c r="F149" s="182" t="s">
        <v>637</v>
      </c>
      <c r="G149" s="183" t="s">
        <v>184</v>
      </c>
      <c r="H149" s="184">
        <v>7.2000000000000002</v>
      </c>
      <c r="I149" s="185"/>
      <c r="J149" s="186">
        <f>ROUND(I149*H149,2)</f>
        <v>0</v>
      </c>
      <c r="K149" s="187"/>
      <c r="L149" s="37"/>
      <c r="M149" s="188" t="s">
        <v>1</v>
      </c>
      <c r="N149" s="189" t="s">
        <v>42</v>
      </c>
      <c r="O149" s="75"/>
      <c r="P149" s="190">
        <f>O149*H149</f>
        <v>0</v>
      </c>
      <c r="Q149" s="190">
        <v>4.0000000000000003E-05</v>
      </c>
      <c r="R149" s="190">
        <f>Q149*H149</f>
        <v>0.00028800000000000001</v>
      </c>
      <c r="S149" s="190">
        <v>0</v>
      </c>
      <c r="T149" s="191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192" t="s">
        <v>136</v>
      </c>
      <c r="AT149" s="192" t="s">
        <v>132</v>
      </c>
      <c r="AU149" s="192" t="s">
        <v>86</v>
      </c>
      <c r="AY149" s="17" t="s">
        <v>129</v>
      </c>
      <c r="BE149" s="193">
        <f>IF(N149="základní",J149,0)</f>
        <v>0</v>
      </c>
      <c r="BF149" s="193">
        <f>IF(N149="snížená",J149,0)</f>
        <v>0</v>
      </c>
      <c r="BG149" s="193">
        <f>IF(N149="zákl. přenesená",J149,0)</f>
        <v>0</v>
      </c>
      <c r="BH149" s="193">
        <f>IF(N149="sníž. přenesená",J149,0)</f>
        <v>0</v>
      </c>
      <c r="BI149" s="193">
        <f>IF(N149="nulová",J149,0)</f>
        <v>0</v>
      </c>
      <c r="BJ149" s="17" t="s">
        <v>84</v>
      </c>
      <c r="BK149" s="193">
        <f>ROUND(I149*H149,2)</f>
        <v>0</v>
      </c>
      <c r="BL149" s="17" t="s">
        <v>136</v>
      </c>
      <c r="BM149" s="192" t="s">
        <v>638</v>
      </c>
    </row>
    <row r="150" s="2" customFormat="1" ht="24.15" customHeight="1">
      <c r="A150" s="36"/>
      <c r="B150" s="179"/>
      <c r="C150" s="211" t="s">
        <v>216</v>
      </c>
      <c r="D150" s="211" t="s">
        <v>242</v>
      </c>
      <c r="E150" s="212" t="s">
        <v>639</v>
      </c>
      <c r="F150" s="213" t="s">
        <v>640</v>
      </c>
      <c r="G150" s="214" t="s">
        <v>184</v>
      </c>
      <c r="H150" s="215">
        <v>8.6400000000000006</v>
      </c>
      <c r="I150" s="216"/>
      <c r="J150" s="217">
        <f>ROUND(I150*H150,2)</f>
        <v>0</v>
      </c>
      <c r="K150" s="218"/>
      <c r="L150" s="219"/>
      <c r="M150" s="220" t="s">
        <v>1</v>
      </c>
      <c r="N150" s="221" t="s">
        <v>42</v>
      </c>
      <c r="O150" s="75"/>
      <c r="P150" s="190">
        <f>O150*H150</f>
        <v>0</v>
      </c>
      <c r="Q150" s="190">
        <v>0.036999999999999998</v>
      </c>
      <c r="R150" s="190">
        <f>Q150*H150</f>
        <v>0.31968000000000002</v>
      </c>
      <c r="S150" s="190">
        <v>0</v>
      </c>
      <c r="T150" s="191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192" t="s">
        <v>165</v>
      </c>
      <c r="AT150" s="192" t="s">
        <v>242</v>
      </c>
      <c r="AU150" s="192" t="s">
        <v>86</v>
      </c>
      <c r="AY150" s="17" t="s">
        <v>129</v>
      </c>
      <c r="BE150" s="193">
        <f>IF(N150="základní",J150,0)</f>
        <v>0</v>
      </c>
      <c r="BF150" s="193">
        <f>IF(N150="snížená",J150,0)</f>
        <v>0</v>
      </c>
      <c r="BG150" s="193">
        <f>IF(N150="zákl. přenesená",J150,0)</f>
        <v>0</v>
      </c>
      <c r="BH150" s="193">
        <f>IF(N150="sníž. přenesená",J150,0)</f>
        <v>0</v>
      </c>
      <c r="BI150" s="193">
        <f>IF(N150="nulová",J150,0)</f>
        <v>0</v>
      </c>
      <c r="BJ150" s="17" t="s">
        <v>84</v>
      </c>
      <c r="BK150" s="193">
        <f>ROUND(I150*H150,2)</f>
        <v>0</v>
      </c>
      <c r="BL150" s="17" t="s">
        <v>136</v>
      </c>
      <c r="BM150" s="192" t="s">
        <v>641</v>
      </c>
    </row>
    <row r="151" s="13" customFormat="1">
      <c r="A151" s="13"/>
      <c r="B151" s="194"/>
      <c r="C151" s="13"/>
      <c r="D151" s="195" t="s">
        <v>158</v>
      </c>
      <c r="E151" s="13"/>
      <c r="F151" s="197" t="s">
        <v>642</v>
      </c>
      <c r="G151" s="13"/>
      <c r="H151" s="198">
        <v>8.6400000000000006</v>
      </c>
      <c r="I151" s="199"/>
      <c r="J151" s="13"/>
      <c r="K151" s="13"/>
      <c r="L151" s="194"/>
      <c r="M151" s="200"/>
      <c r="N151" s="201"/>
      <c r="O151" s="201"/>
      <c r="P151" s="201"/>
      <c r="Q151" s="201"/>
      <c r="R151" s="201"/>
      <c r="S151" s="201"/>
      <c r="T151" s="202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196" t="s">
        <v>158</v>
      </c>
      <c r="AU151" s="196" t="s">
        <v>86</v>
      </c>
      <c r="AV151" s="13" t="s">
        <v>86</v>
      </c>
      <c r="AW151" s="13" t="s">
        <v>3</v>
      </c>
      <c r="AX151" s="13" t="s">
        <v>84</v>
      </c>
      <c r="AY151" s="196" t="s">
        <v>129</v>
      </c>
    </row>
    <row r="152" s="2" customFormat="1" ht="24.15" customHeight="1">
      <c r="A152" s="36"/>
      <c r="B152" s="179"/>
      <c r="C152" s="180" t="s">
        <v>220</v>
      </c>
      <c r="D152" s="180" t="s">
        <v>132</v>
      </c>
      <c r="E152" s="181" t="s">
        <v>643</v>
      </c>
      <c r="F152" s="182" t="s">
        <v>644</v>
      </c>
      <c r="G152" s="183" t="s">
        <v>382</v>
      </c>
      <c r="H152" s="184">
        <v>1</v>
      </c>
      <c r="I152" s="185"/>
      <c r="J152" s="186">
        <f>ROUND(I152*H152,2)</f>
        <v>0</v>
      </c>
      <c r="K152" s="187"/>
      <c r="L152" s="37"/>
      <c r="M152" s="188" t="s">
        <v>1</v>
      </c>
      <c r="N152" s="189" t="s">
        <v>42</v>
      </c>
      <c r="O152" s="75"/>
      <c r="P152" s="190">
        <f>O152*H152</f>
        <v>0</v>
      </c>
      <c r="Q152" s="190">
        <v>0.00018000000000000001</v>
      </c>
      <c r="R152" s="190">
        <f>Q152*H152</f>
        <v>0.00018000000000000001</v>
      </c>
      <c r="S152" s="190">
        <v>0.27017999999999998</v>
      </c>
      <c r="T152" s="191">
        <f>S152*H152</f>
        <v>0.27017999999999998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192" t="s">
        <v>136</v>
      </c>
      <c r="AT152" s="192" t="s">
        <v>132</v>
      </c>
      <c r="AU152" s="192" t="s">
        <v>86</v>
      </c>
      <c r="AY152" s="17" t="s">
        <v>129</v>
      </c>
      <c r="BE152" s="193">
        <f>IF(N152="základní",J152,0)</f>
        <v>0</v>
      </c>
      <c r="BF152" s="193">
        <f>IF(N152="snížená",J152,0)</f>
        <v>0</v>
      </c>
      <c r="BG152" s="193">
        <f>IF(N152="zákl. přenesená",J152,0)</f>
        <v>0</v>
      </c>
      <c r="BH152" s="193">
        <f>IF(N152="sníž. přenesená",J152,0)</f>
        <v>0</v>
      </c>
      <c r="BI152" s="193">
        <f>IF(N152="nulová",J152,0)</f>
        <v>0</v>
      </c>
      <c r="BJ152" s="17" t="s">
        <v>84</v>
      </c>
      <c r="BK152" s="193">
        <f>ROUND(I152*H152,2)</f>
        <v>0</v>
      </c>
      <c r="BL152" s="17" t="s">
        <v>136</v>
      </c>
      <c r="BM152" s="192" t="s">
        <v>645</v>
      </c>
    </row>
    <row r="153" s="2" customFormat="1" ht="33" customHeight="1">
      <c r="A153" s="36"/>
      <c r="B153" s="179"/>
      <c r="C153" s="211" t="s">
        <v>224</v>
      </c>
      <c r="D153" s="211" t="s">
        <v>242</v>
      </c>
      <c r="E153" s="212" t="s">
        <v>646</v>
      </c>
      <c r="F153" s="213" t="s">
        <v>647</v>
      </c>
      <c r="G153" s="214" t="s">
        <v>382</v>
      </c>
      <c r="H153" s="215">
        <v>1.0149999999999999</v>
      </c>
      <c r="I153" s="216"/>
      <c r="J153" s="217">
        <f>ROUND(I153*H153,2)</f>
        <v>0</v>
      </c>
      <c r="K153" s="218"/>
      <c r="L153" s="219"/>
      <c r="M153" s="220" t="s">
        <v>1</v>
      </c>
      <c r="N153" s="221" t="s">
        <v>42</v>
      </c>
      <c r="O153" s="75"/>
      <c r="P153" s="190">
        <f>O153*H153</f>
        <v>0</v>
      </c>
      <c r="Q153" s="190">
        <v>0.27000000000000002</v>
      </c>
      <c r="R153" s="190">
        <f>Q153*H153</f>
        <v>0.27405000000000002</v>
      </c>
      <c r="S153" s="190">
        <v>0</v>
      </c>
      <c r="T153" s="191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192" t="s">
        <v>165</v>
      </c>
      <c r="AT153" s="192" t="s">
        <v>242</v>
      </c>
      <c r="AU153" s="192" t="s">
        <v>86</v>
      </c>
      <c r="AY153" s="17" t="s">
        <v>129</v>
      </c>
      <c r="BE153" s="193">
        <f>IF(N153="základní",J153,0)</f>
        <v>0</v>
      </c>
      <c r="BF153" s="193">
        <f>IF(N153="snížená",J153,0)</f>
        <v>0</v>
      </c>
      <c r="BG153" s="193">
        <f>IF(N153="zákl. přenesená",J153,0)</f>
        <v>0</v>
      </c>
      <c r="BH153" s="193">
        <f>IF(N153="sníž. přenesená",J153,0)</f>
        <v>0</v>
      </c>
      <c r="BI153" s="193">
        <f>IF(N153="nulová",J153,0)</f>
        <v>0</v>
      </c>
      <c r="BJ153" s="17" t="s">
        <v>84</v>
      </c>
      <c r="BK153" s="193">
        <f>ROUND(I153*H153,2)</f>
        <v>0</v>
      </c>
      <c r="BL153" s="17" t="s">
        <v>136</v>
      </c>
      <c r="BM153" s="192" t="s">
        <v>648</v>
      </c>
    </row>
    <row r="154" s="13" customFormat="1">
      <c r="A154" s="13"/>
      <c r="B154" s="194"/>
      <c r="C154" s="13"/>
      <c r="D154" s="195" t="s">
        <v>158</v>
      </c>
      <c r="E154" s="13"/>
      <c r="F154" s="197" t="s">
        <v>649</v>
      </c>
      <c r="G154" s="13"/>
      <c r="H154" s="198">
        <v>1.0149999999999999</v>
      </c>
      <c r="I154" s="199"/>
      <c r="J154" s="13"/>
      <c r="K154" s="13"/>
      <c r="L154" s="194"/>
      <c r="M154" s="200"/>
      <c r="N154" s="201"/>
      <c r="O154" s="201"/>
      <c r="P154" s="201"/>
      <c r="Q154" s="201"/>
      <c r="R154" s="201"/>
      <c r="S154" s="201"/>
      <c r="T154" s="202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196" t="s">
        <v>158</v>
      </c>
      <c r="AU154" s="196" t="s">
        <v>86</v>
      </c>
      <c r="AV154" s="13" t="s">
        <v>86</v>
      </c>
      <c r="AW154" s="13" t="s">
        <v>3</v>
      </c>
      <c r="AX154" s="13" t="s">
        <v>84</v>
      </c>
      <c r="AY154" s="196" t="s">
        <v>129</v>
      </c>
    </row>
    <row r="155" s="2" customFormat="1" ht="24.15" customHeight="1">
      <c r="A155" s="36"/>
      <c r="B155" s="179"/>
      <c r="C155" s="180" t="s">
        <v>230</v>
      </c>
      <c r="D155" s="180" t="s">
        <v>132</v>
      </c>
      <c r="E155" s="181" t="s">
        <v>650</v>
      </c>
      <c r="F155" s="182" t="s">
        <v>651</v>
      </c>
      <c r="G155" s="183" t="s">
        <v>382</v>
      </c>
      <c r="H155" s="184">
        <v>1</v>
      </c>
      <c r="I155" s="185"/>
      <c r="J155" s="186">
        <f>ROUND(I155*H155,2)</f>
        <v>0</v>
      </c>
      <c r="K155" s="187"/>
      <c r="L155" s="37"/>
      <c r="M155" s="188" t="s">
        <v>1</v>
      </c>
      <c r="N155" s="189" t="s">
        <v>42</v>
      </c>
      <c r="O155" s="75"/>
      <c r="P155" s="190">
        <f>O155*H155</f>
        <v>0</v>
      </c>
      <c r="Q155" s="190">
        <v>0.12526000000000001</v>
      </c>
      <c r="R155" s="190">
        <f>Q155*H155</f>
        <v>0.12526000000000001</v>
      </c>
      <c r="S155" s="190">
        <v>0</v>
      </c>
      <c r="T155" s="191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192" t="s">
        <v>136</v>
      </c>
      <c r="AT155" s="192" t="s">
        <v>132</v>
      </c>
      <c r="AU155" s="192" t="s">
        <v>86</v>
      </c>
      <c r="AY155" s="17" t="s">
        <v>129</v>
      </c>
      <c r="BE155" s="193">
        <f>IF(N155="základní",J155,0)</f>
        <v>0</v>
      </c>
      <c r="BF155" s="193">
        <f>IF(N155="snížená",J155,0)</f>
        <v>0</v>
      </c>
      <c r="BG155" s="193">
        <f>IF(N155="zákl. přenesená",J155,0)</f>
        <v>0</v>
      </c>
      <c r="BH155" s="193">
        <f>IF(N155="sníž. přenesená",J155,0)</f>
        <v>0</v>
      </c>
      <c r="BI155" s="193">
        <f>IF(N155="nulová",J155,0)</f>
        <v>0</v>
      </c>
      <c r="BJ155" s="17" t="s">
        <v>84</v>
      </c>
      <c r="BK155" s="193">
        <f>ROUND(I155*H155,2)</f>
        <v>0</v>
      </c>
      <c r="BL155" s="17" t="s">
        <v>136</v>
      </c>
      <c r="BM155" s="192" t="s">
        <v>652</v>
      </c>
    </row>
    <row r="156" s="2" customFormat="1" ht="21.75" customHeight="1">
      <c r="A156" s="36"/>
      <c r="B156" s="179"/>
      <c r="C156" s="211" t="s">
        <v>237</v>
      </c>
      <c r="D156" s="211" t="s">
        <v>242</v>
      </c>
      <c r="E156" s="212" t="s">
        <v>653</v>
      </c>
      <c r="F156" s="213" t="s">
        <v>654</v>
      </c>
      <c r="G156" s="214" t="s">
        <v>382</v>
      </c>
      <c r="H156" s="215">
        <v>1</v>
      </c>
      <c r="I156" s="216"/>
      <c r="J156" s="217">
        <f>ROUND(I156*H156,2)</f>
        <v>0</v>
      </c>
      <c r="K156" s="218"/>
      <c r="L156" s="219"/>
      <c r="M156" s="220" t="s">
        <v>1</v>
      </c>
      <c r="N156" s="221" t="s">
        <v>42</v>
      </c>
      <c r="O156" s="75"/>
      <c r="P156" s="190">
        <f>O156*H156</f>
        <v>0</v>
      </c>
      <c r="Q156" s="190">
        <v>0.28000000000000003</v>
      </c>
      <c r="R156" s="190">
        <f>Q156*H156</f>
        <v>0.28000000000000003</v>
      </c>
      <c r="S156" s="190">
        <v>0</v>
      </c>
      <c r="T156" s="191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192" t="s">
        <v>165</v>
      </c>
      <c r="AT156" s="192" t="s">
        <v>242</v>
      </c>
      <c r="AU156" s="192" t="s">
        <v>86</v>
      </c>
      <c r="AY156" s="17" t="s">
        <v>129</v>
      </c>
      <c r="BE156" s="193">
        <f>IF(N156="základní",J156,0)</f>
        <v>0</v>
      </c>
      <c r="BF156" s="193">
        <f>IF(N156="snížená",J156,0)</f>
        <v>0</v>
      </c>
      <c r="BG156" s="193">
        <f>IF(N156="zákl. přenesená",J156,0)</f>
        <v>0</v>
      </c>
      <c r="BH156" s="193">
        <f>IF(N156="sníž. přenesená",J156,0)</f>
        <v>0</v>
      </c>
      <c r="BI156" s="193">
        <f>IF(N156="nulová",J156,0)</f>
        <v>0</v>
      </c>
      <c r="BJ156" s="17" t="s">
        <v>84</v>
      </c>
      <c r="BK156" s="193">
        <f>ROUND(I156*H156,2)</f>
        <v>0</v>
      </c>
      <c r="BL156" s="17" t="s">
        <v>136</v>
      </c>
      <c r="BM156" s="192" t="s">
        <v>655</v>
      </c>
    </row>
    <row r="157" s="2" customFormat="1" ht="24.15" customHeight="1">
      <c r="A157" s="36"/>
      <c r="B157" s="179"/>
      <c r="C157" s="180" t="s">
        <v>7</v>
      </c>
      <c r="D157" s="180" t="s">
        <v>132</v>
      </c>
      <c r="E157" s="181" t="s">
        <v>656</v>
      </c>
      <c r="F157" s="182" t="s">
        <v>657</v>
      </c>
      <c r="G157" s="183" t="s">
        <v>382</v>
      </c>
      <c r="H157" s="184">
        <v>1</v>
      </c>
      <c r="I157" s="185"/>
      <c r="J157" s="186">
        <f>ROUND(I157*H157,2)</f>
        <v>0</v>
      </c>
      <c r="K157" s="187"/>
      <c r="L157" s="37"/>
      <c r="M157" s="188" t="s">
        <v>1</v>
      </c>
      <c r="N157" s="189" t="s">
        <v>42</v>
      </c>
      <c r="O157" s="75"/>
      <c r="P157" s="190">
        <f>O157*H157</f>
        <v>0</v>
      </c>
      <c r="Q157" s="190">
        <v>0.030759999999999999</v>
      </c>
      <c r="R157" s="190">
        <f>Q157*H157</f>
        <v>0.030759999999999999</v>
      </c>
      <c r="S157" s="190">
        <v>0</v>
      </c>
      <c r="T157" s="191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192" t="s">
        <v>136</v>
      </c>
      <c r="AT157" s="192" t="s">
        <v>132</v>
      </c>
      <c r="AU157" s="192" t="s">
        <v>86</v>
      </c>
      <c r="AY157" s="17" t="s">
        <v>129</v>
      </c>
      <c r="BE157" s="193">
        <f>IF(N157="základní",J157,0)</f>
        <v>0</v>
      </c>
      <c r="BF157" s="193">
        <f>IF(N157="snížená",J157,0)</f>
        <v>0</v>
      </c>
      <c r="BG157" s="193">
        <f>IF(N157="zákl. přenesená",J157,0)</f>
        <v>0</v>
      </c>
      <c r="BH157" s="193">
        <f>IF(N157="sníž. přenesená",J157,0)</f>
        <v>0</v>
      </c>
      <c r="BI157" s="193">
        <f>IF(N157="nulová",J157,0)</f>
        <v>0</v>
      </c>
      <c r="BJ157" s="17" t="s">
        <v>84</v>
      </c>
      <c r="BK157" s="193">
        <f>ROUND(I157*H157,2)</f>
        <v>0</v>
      </c>
      <c r="BL157" s="17" t="s">
        <v>136</v>
      </c>
      <c r="BM157" s="192" t="s">
        <v>658</v>
      </c>
    </row>
    <row r="158" s="2" customFormat="1" ht="24.15" customHeight="1">
      <c r="A158" s="36"/>
      <c r="B158" s="179"/>
      <c r="C158" s="211" t="s">
        <v>248</v>
      </c>
      <c r="D158" s="211" t="s">
        <v>242</v>
      </c>
      <c r="E158" s="212" t="s">
        <v>659</v>
      </c>
      <c r="F158" s="213" t="s">
        <v>660</v>
      </c>
      <c r="G158" s="214" t="s">
        <v>382</v>
      </c>
      <c r="H158" s="215">
        <v>1</v>
      </c>
      <c r="I158" s="216"/>
      <c r="J158" s="217">
        <f>ROUND(I158*H158,2)</f>
        <v>0</v>
      </c>
      <c r="K158" s="218"/>
      <c r="L158" s="219"/>
      <c r="M158" s="220" t="s">
        <v>1</v>
      </c>
      <c r="N158" s="221" t="s">
        <v>42</v>
      </c>
      <c r="O158" s="75"/>
      <c r="P158" s="190">
        <f>O158*H158</f>
        <v>0</v>
      </c>
      <c r="Q158" s="190">
        <v>0.070000000000000007</v>
      </c>
      <c r="R158" s="190">
        <f>Q158*H158</f>
        <v>0.070000000000000007</v>
      </c>
      <c r="S158" s="190">
        <v>0</v>
      </c>
      <c r="T158" s="191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192" t="s">
        <v>165</v>
      </c>
      <c r="AT158" s="192" t="s">
        <v>242</v>
      </c>
      <c r="AU158" s="192" t="s">
        <v>86</v>
      </c>
      <c r="AY158" s="17" t="s">
        <v>129</v>
      </c>
      <c r="BE158" s="193">
        <f>IF(N158="základní",J158,0)</f>
        <v>0</v>
      </c>
      <c r="BF158" s="193">
        <f>IF(N158="snížená",J158,0)</f>
        <v>0</v>
      </c>
      <c r="BG158" s="193">
        <f>IF(N158="zákl. přenesená",J158,0)</f>
        <v>0</v>
      </c>
      <c r="BH158" s="193">
        <f>IF(N158="sníž. přenesená",J158,0)</f>
        <v>0</v>
      </c>
      <c r="BI158" s="193">
        <f>IF(N158="nulová",J158,0)</f>
        <v>0</v>
      </c>
      <c r="BJ158" s="17" t="s">
        <v>84</v>
      </c>
      <c r="BK158" s="193">
        <f>ROUND(I158*H158,2)</f>
        <v>0</v>
      </c>
      <c r="BL158" s="17" t="s">
        <v>136</v>
      </c>
      <c r="BM158" s="192" t="s">
        <v>661</v>
      </c>
    </row>
    <row r="159" s="2" customFormat="1" ht="24.15" customHeight="1">
      <c r="A159" s="36"/>
      <c r="B159" s="179"/>
      <c r="C159" s="180" t="s">
        <v>253</v>
      </c>
      <c r="D159" s="180" t="s">
        <v>132</v>
      </c>
      <c r="E159" s="181" t="s">
        <v>662</v>
      </c>
      <c r="F159" s="182" t="s">
        <v>663</v>
      </c>
      <c r="G159" s="183" t="s">
        <v>382</v>
      </c>
      <c r="H159" s="184">
        <v>1</v>
      </c>
      <c r="I159" s="185"/>
      <c r="J159" s="186">
        <f>ROUND(I159*H159,2)</f>
        <v>0</v>
      </c>
      <c r="K159" s="187"/>
      <c r="L159" s="37"/>
      <c r="M159" s="188" t="s">
        <v>1</v>
      </c>
      <c r="N159" s="189" t="s">
        <v>42</v>
      </c>
      <c r="O159" s="75"/>
      <c r="P159" s="190">
        <f>O159*H159</f>
        <v>0</v>
      </c>
      <c r="Q159" s="190">
        <v>0.030759999999999999</v>
      </c>
      <c r="R159" s="190">
        <f>Q159*H159</f>
        <v>0.030759999999999999</v>
      </c>
      <c r="S159" s="190">
        <v>0</v>
      </c>
      <c r="T159" s="191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192" t="s">
        <v>136</v>
      </c>
      <c r="AT159" s="192" t="s">
        <v>132</v>
      </c>
      <c r="AU159" s="192" t="s">
        <v>86</v>
      </c>
      <c r="AY159" s="17" t="s">
        <v>129</v>
      </c>
      <c r="BE159" s="193">
        <f>IF(N159="základní",J159,0)</f>
        <v>0</v>
      </c>
      <c r="BF159" s="193">
        <f>IF(N159="snížená",J159,0)</f>
        <v>0</v>
      </c>
      <c r="BG159" s="193">
        <f>IF(N159="zákl. přenesená",J159,0)</f>
        <v>0</v>
      </c>
      <c r="BH159" s="193">
        <f>IF(N159="sníž. přenesená",J159,0)</f>
        <v>0</v>
      </c>
      <c r="BI159" s="193">
        <f>IF(N159="nulová",J159,0)</f>
        <v>0</v>
      </c>
      <c r="BJ159" s="17" t="s">
        <v>84</v>
      </c>
      <c r="BK159" s="193">
        <f>ROUND(I159*H159,2)</f>
        <v>0</v>
      </c>
      <c r="BL159" s="17" t="s">
        <v>136</v>
      </c>
      <c r="BM159" s="192" t="s">
        <v>664</v>
      </c>
    </row>
    <row r="160" s="2" customFormat="1" ht="24.15" customHeight="1">
      <c r="A160" s="36"/>
      <c r="B160" s="179"/>
      <c r="C160" s="211" t="s">
        <v>259</v>
      </c>
      <c r="D160" s="211" t="s">
        <v>242</v>
      </c>
      <c r="E160" s="212" t="s">
        <v>665</v>
      </c>
      <c r="F160" s="213" t="s">
        <v>666</v>
      </c>
      <c r="G160" s="214" t="s">
        <v>382</v>
      </c>
      <c r="H160" s="215">
        <v>1</v>
      </c>
      <c r="I160" s="216"/>
      <c r="J160" s="217">
        <f>ROUND(I160*H160,2)</f>
        <v>0</v>
      </c>
      <c r="K160" s="218"/>
      <c r="L160" s="219"/>
      <c r="M160" s="220" t="s">
        <v>1</v>
      </c>
      <c r="N160" s="221" t="s">
        <v>42</v>
      </c>
      <c r="O160" s="75"/>
      <c r="P160" s="190">
        <f>O160*H160</f>
        <v>0</v>
      </c>
      <c r="Q160" s="190">
        <v>0.075999999999999998</v>
      </c>
      <c r="R160" s="190">
        <f>Q160*H160</f>
        <v>0.075999999999999998</v>
      </c>
      <c r="S160" s="190">
        <v>0</v>
      </c>
      <c r="T160" s="191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192" t="s">
        <v>165</v>
      </c>
      <c r="AT160" s="192" t="s">
        <v>242</v>
      </c>
      <c r="AU160" s="192" t="s">
        <v>86</v>
      </c>
      <c r="AY160" s="17" t="s">
        <v>129</v>
      </c>
      <c r="BE160" s="193">
        <f>IF(N160="základní",J160,0)</f>
        <v>0</v>
      </c>
      <c r="BF160" s="193">
        <f>IF(N160="snížená",J160,0)</f>
        <v>0</v>
      </c>
      <c r="BG160" s="193">
        <f>IF(N160="zákl. přenesená",J160,0)</f>
        <v>0</v>
      </c>
      <c r="BH160" s="193">
        <f>IF(N160="sníž. přenesená",J160,0)</f>
        <v>0</v>
      </c>
      <c r="BI160" s="193">
        <f>IF(N160="nulová",J160,0)</f>
        <v>0</v>
      </c>
      <c r="BJ160" s="17" t="s">
        <v>84</v>
      </c>
      <c r="BK160" s="193">
        <f>ROUND(I160*H160,2)</f>
        <v>0</v>
      </c>
      <c r="BL160" s="17" t="s">
        <v>136</v>
      </c>
      <c r="BM160" s="192" t="s">
        <v>667</v>
      </c>
    </row>
    <row r="161" s="2" customFormat="1" ht="24.15" customHeight="1">
      <c r="A161" s="36"/>
      <c r="B161" s="179"/>
      <c r="C161" s="180" t="s">
        <v>263</v>
      </c>
      <c r="D161" s="180" t="s">
        <v>132</v>
      </c>
      <c r="E161" s="181" t="s">
        <v>668</v>
      </c>
      <c r="F161" s="182" t="s">
        <v>669</v>
      </c>
      <c r="G161" s="183" t="s">
        <v>382</v>
      </c>
      <c r="H161" s="184">
        <v>1</v>
      </c>
      <c r="I161" s="185"/>
      <c r="J161" s="186">
        <f>ROUND(I161*H161,2)</f>
        <v>0</v>
      </c>
      <c r="K161" s="187"/>
      <c r="L161" s="37"/>
      <c r="M161" s="188" t="s">
        <v>1</v>
      </c>
      <c r="N161" s="189" t="s">
        <v>42</v>
      </c>
      <c r="O161" s="75"/>
      <c r="P161" s="190">
        <f>O161*H161</f>
        <v>0</v>
      </c>
      <c r="Q161" s="190">
        <v>0.030759999999999999</v>
      </c>
      <c r="R161" s="190">
        <f>Q161*H161</f>
        <v>0.030759999999999999</v>
      </c>
      <c r="S161" s="190">
        <v>0</v>
      </c>
      <c r="T161" s="191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192" t="s">
        <v>136</v>
      </c>
      <c r="AT161" s="192" t="s">
        <v>132</v>
      </c>
      <c r="AU161" s="192" t="s">
        <v>86</v>
      </c>
      <c r="AY161" s="17" t="s">
        <v>129</v>
      </c>
      <c r="BE161" s="193">
        <f>IF(N161="základní",J161,0)</f>
        <v>0</v>
      </c>
      <c r="BF161" s="193">
        <f>IF(N161="snížená",J161,0)</f>
        <v>0</v>
      </c>
      <c r="BG161" s="193">
        <f>IF(N161="zákl. přenesená",J161,0)</f>
        <v>0</v>
      </c>
      <c r="BH161" s="193">
        <f>IF(N161="sníž. přenesená",J161,0)</f>
        <v>0</v>
      </c>
      <c r="BI161" s="193">
        <f>IF(N161="nulová",J161,0)</f>
        <v>0</v>
      </c>
      <c r="BJ161" s="17" t="s">
        <v>84</v>
      </c>
      <c r="BK161" s="193">
        <f>ROUND(I161*H161,2)</f>
        <v>0</v>
      </c>
      <c r="BL161" s="17" t="s">
        <v>136</v>
      </c>
      <c r="BM161" s="192" t="s">
        <v>670</v>
      </c>
    </row>
    <row r="162" s="2" customFormat="1" ht="24.15" customHeight="1">
      <c r="A162" s="36"/>
      <c r="B162" s="179"/>
      <c r="C162" s="211" t="s">
        <v>268</v>
      </c>
      <c r="D162" s="211" t="s">
        <v>242</v>
      </c>
      <c r="E162" s="212" t="s">
        <v>671</v>
      </c>
      <c r="F162" s="213" t="s">
        <v>672</v>
      </c>
      <c r="G162" s="214" t="s">
        <v>382</v>
      </c>
      <c r="H162" s="215">
        <v>1</v>
      </c>
      <c r="I162" s="216"/>
      <c r="J162" s="217">
        <f>ROUND(I162*H162,2)</f>
        <v>0</v>
      </c>
      <c r="K162" s="218"/>
      <c r="L162" s="219"/>
      <c r="M162" s="220" t="s">
        <v>1</v>
      </c>
      <c r="N162" s="221" t="s">
        <v>42</v>
      </c>
      <c r="O162" s="75"/>
      <c r="P162" s="190">
        <f>O162*H162</f>
        <v>0</v>
      </c>
      <c r="Q162" s="190">
        <v>0.155</v>
      </c>
      <c r="R162" s="190">
        <f>Q162*H162</f>
        <v>0.155</v>
      </c>
      <c r="S162" s="190">
        <v>0</v>
      </c>
      <c r="T162" s="191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192" t="s">
        <v>165</v>
      </c>
      <c r="AT162" s="192" t="s">
        <v>242</v>
      </c>
      <c r="AU162" s="192" t="s">
        <v>86</v>
      </c>
      <c r="AY162" s="17" t="s">
        <v>129</v>
      </c>
      <c r="BE162" s="193">
        <f>IF(N162="základní",J162,0)</f>
        <v>0</v>
      </c>
      <c r="BF162" s="193">
        <f>IF(N162="snížená",J162,0)</f>
        <v>0</v>
      </c>
      <c r="BG162" s="193">
        <f>IF(N162="zákl. přenesená",J162,0)</f>
        <v>0</v>
      </c>
      <c r="BH162" s="193">
        <f>IF(N162="sníž. přenesená",J162,0)</f>
        <v>0</v>
      </c>
      <c r="BI162" s="193">
        <f>IF(N162="nulová",J162,0)</f>
        <v>0</v>
      </c>
      <c r="BJ162" s="17" t="s">
        <v>84</v>
      </c>
      <c r="BK162" s="193">
        <f>ROUND(I162*H162,2)</f>
        <v>0</v>
      </c>
      <c r="BL162" s="17" t="s">
        <v>136</v>
      </c>
      <c r="BM162" s="192" t="s">
        <v>673</v>
      </c>
    </row>
    <row r="163" s="2" customFormat="1" ht="44.25" customHeight="1">
      <c r="A163" s="36"/>
      <c r="B163" s="179"/>
      <c r="C163" s="180" t="s">
        <v>272</v>
      </c>
      <c r="D163" s="180" t="s">
        <v>132</v>
      </c>
      <c r="E163" s="181" t="s">
        <v>674</v>
      </c>
      <c r="F163" s="182" t="s">
        <v>675</v>
      </c>
      <c r="G163" s="183" t="s">
        <v>382</v>
      </c>
      <c r="H163" s="184">
        <v>3</v>
      </c>
      <c r="I163" s="185"/>
      <c r="J163" s="186">
        <f>ROUND(I163*H163,2)</f>
        <v>0</v>
      </c>
      <c r="K163" s="187"/>
      <c r="L163" s="37"/>
      <c r="M163" s="188" t="s">
        <v>1</v>
      </c>
      <c r="N163" s="189" t="s">
        <v>42</v>
      </c>
      <c r="O163" s="75"/>
      <c r="P163" s="190">
        <f>O163*H163</f>
        <v>0</v>
      </c>
      <c r="Q163" s="190">
        <v>0.031579999999999997</v>
      </c>
      <c r="R163" s="190">
        <f>Q163*H163</f>
        <v>0.094739999999999991</v>
      </c>
      <c r="S163" s="190">
        <v>0</v>
      </c>
      <c r="T163" s="191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192" t="s">
        <v>136</v>
      </c>
      <c r="AT163" s="192" t="s">
        <v>132</v>
      </c>
      <c r="AU163" s="192" t="s">
        <v>86</v>
      </c>
      <c r="AY163" s="17" t="s">
        <v>129</v>
      </c>
      <c r="BE163" s="193">
        <f>IF(N163="základní",J163,0)</f>
        <v>0</v>
      </c>
      <c r="BF163" s="193">
        <f>IF(N163="snížená",J163,0)</f>
        <v>0</v>
      </c>
      <c r="BG163" s="193">
        <f>IF(N163="zákl. přenesená",J163,0)</f>
        <v>0</v>
      </c>
      <c r="BH163" s="193">
        <f>IF(N163="sníž. přenesená",J163,0)</f>
        <v>0</v>
      </c>
      <c r="BI163" s="193">
        <f>IF(N163="nulová",J163,0)</f>
        <v>0</v>
      </c>
      <c r="BJ163" s="17" t="s">
        <v>84</v>
      </c>
      <c r="BK163" s="193">
        <f>ROUND(I163*H163,2)</f>
        <v>0</v>
      </c>
      <c r="BL163" s="17" t="s">
        <v>136</v>
      </c>
      <c r="BM163" s="192" t="s">
        <v>676</v>
      </c>
    </row>
    <row r="164" s="2" customFormat="1" ht="24.15" customHeight="1">
      <c r="A164" s="36"/>
      <c r="B164" s="179"/>
      <c r="C164" s="211" t="s">
        <v>276</v>
      </c>
      <c r="D164" s="211" t="s">
        <v>242</v>
      </c>
      <c r="E164" s="212" t="s">
        <v>677</v>
      </c>
      <c r="F164" s="213" t="s">
        <v>678</v>
      </c>
      <c r="G164" s="214" t="s">
        <v>382</v>
      </c>
      <c r="H164" s="215">
        <v>2</v>
      </c>
      <c r="I164" s="216"/>
      <c r="J164" s="217">
        <f>ROUND(I164*H164,2)</f>
        <v>0</v>
      </c>
      <c r="K164" s="218"/>
      <c r="L164" s="219"/>
      <c r="M164" s="220" t="s">
        <v>1</v>
      </c>
      <c r="N164" s="221" t="s">
        <v>42</v>
      </c>
      <c r="O164" s="75"/>
      <c r="P164" s="190">
        <f>O164*H164</f>
        <v>0</v>
      </c>
      <c r="Q164" s="190">
        <v>0.0143</v>
      </c>
      <c r="R164" s="190">
        <f>Q164*H164</f>
        <v>0.0286</v>
      </c>
      <c r="S164" s="190">
        <v>0</v>
      </c>
      <c r="T164" s="191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192" t="s">
        <v>165</v>
      </c>
      <c r="AT164" s="192" t="s">
        <v>242</v>
      </c>
      <c r="AU164" s="192" t="s">
        <v>86</v>
      </c>
      <c r="AY164" s="17" t="s">
        <v>129</v>
      </c>
      <c r="BE164" s="193">
        <f>IF(N164="základní",J164,0)</f>
        <v>0</v>
      </c>
      <c r="BF164" s="193">
        <f>IF(N164="snížená",J164,0)</f>
        <v>0</v>
      </c>
      <c r="BG164" s="193">
        <f>IF(N164="zákl. přenesená",J164,0)</f>
        <v>0</v>
      </c>
      <c r="BH164" s="193">
        <f>IF(N164="sníž. přenesená",J164,0)</f>
        <v>0</v>
      </c>
      <c r="BI164" s="193">
        <f>IF(N164="nulová",J164,0)</f>
        <v>0</v>
      </c>
      <c r="BJ164" s="17" t="s">
        <v>84</v>
      </c>
      <c r="BK164" s="193">
        <f>ROUND(I164*H164,2)</f>
        <v>0</v>
      </c>
      <c r="BL164" s="17" t="s">
        <v>136</v>
      </c>
      <c r="BM164" s="192" t="s">
        <v>679</v>
      </c>
    </row>
    <row r="165" s="2" customFormat="1" ht="24.15" customHeight="1">
      <c r="A165" s="36"/>
      <c r="B165" s="179"/>
      <c r="C165" s="211" t="s">
        <v>281</v>
      </c>
      <c r="D165" s="211" t="s">
        <v>242</v>
      </c>
      <c r="E165" s="212" t="s">
        <v>680</v>
      </c>
      <c r="F165" s="213" t="s">
        <v>681</v>
      </c>
      <c r="G165" s="214" t="s">
        <v>382</v>
      </c>
      <c r="H165" s="215">
        <v>1</v>
      </c>
      <c r="I165" s="216"/>
      <c r="J165" s="217">
        <f>ROUND(I165*H165,2)</f>
        <v>0</v>
      </c>
      <c r="K165" s="218"/>
      <c r="L165" s="219"/>
      <c r="M165" s="220" t="s">
        <v>1</v>
      </c>
      <c r="N165" s="221" t="s">
        <v>42</v>
      </c>
      <c r="O165" s="75"/>
      <c r="P165" s="190">
        <f>O165*H165</f>
        <v>0</v>
      </c>
      <c r="Q165" s="190">
        <v>0.013299999999999999</v>
      </c>
      <c r="R165" s="190">
        <f>Q165*H165</f>
        <v>0.013299999999999999</v>
      </c>
      <c r="S165" s="190">
        <v>0</v>
      </c>
      <c r="T165" s="191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192" t="s">
        <v>165</v>
      </c>
      <c r="AT165" s="192" t="s">
        <v>242</v>
      </c>
      <c r="AU165" s="192" t="s">
        <v>86</v>
      </c>
      <c r="AY165" s="17" t="s">
        <v>129</v>
      </c>
      <c r="BE165" s="193">
        <f>IF(N165="základní",J165,0)</f>
        <v>0</v>
      </c>
      <c r="BF165" s="193">
        <f>IF(N165="snížená",J165,0)</f>
        <v>0</v>
      </c>
      <c r="BG165" s="193">
        <f>IF(N165="zákl. přenesená",J165,0)</f>
        <v>0</v>
      </c>
      <c r="BH165" s="193">
        <f>IF(N165="sníž. přenesená",J165,0)</f>
        <v>0</v>
      </c>
      <c r="BI165" s="193">
        <f>IF(N165="nulová",J165,0)</f>
        <v>0</v>
      </c>
      <c r="BJ165" s="17" t="s">
        <v>84</v>
      </c>
      <c r="BK165" s="193">
        <f>ROUND(I165*H165,2)</f>
        <v>0</v>
      </c>
      <c r="BL165" s="17" t="s">
        <v>136</v>
      </c>
      <c r="BM165" s="192" t="s">
        <v>682</v>
      </c>
    </row>
    <row r="166" s="2" customFormat="1" ht="24.15" customHeight="1">
      <c r="A166" s="36"/>
      <c r="B166" s="179"/>
      <c r="C166" s="180" t="s">
        <v>285</v>
      </c>
      <c r="D166" s="180" t="s">
        <v>132</v>
      </c>
      <c r="E166" s="181" t="s">
        <v>683</v>
      </c>
      <c r="F166" s="182" t="s">
        <v>684</v>
      </c>
      <c r="G166" s="183" t="s">
        <v>201</v>
      </c>
      <c r="H166" s="184">
        <v>1.6000000000000001</v>
      </c>
      <c r="I166" s="185"/>
      <c r="J166" s="186">
        <f>ROUND(I166*H166,2)</f>
        <v>0</v>
      </c>
      <c r="K166" s="187"/>
      <c r="L166" s="37"/>
      <c r="M166" s="188" t="s">
        <v>1</v>
      </c>
      <c r="N166" s="189" t="s">
        <v>42</v>
      </c>
      <c r="O166" s="75"/>
      <c r="P166" s="190">
        <f>O166*H166</f>
        <v>0</v>
      </c>
      <c r="Q166" s="190">
        <v>2.5018699999999998</v>
      </c>
      <c r="R166" s="190">
        <f>Q166*H166</f>
        <v>4.0029919999999999</v>
      </c>
      <c r="S166" s="190">
        <v>0</v>
      </c>
      <c r="T166" s="191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192" t="s">
        <v>136</v>
      </c>
      <c r="AT166" s="192" t="s">
        <v>132</v>
      </c>
      <c r="AU166" s="192" t="s">
        <v>86</v>
      </c>
      <c r="AY166" s="17" t="s">
        <v>129</v>
      </c>
      <c r="BE166" s="193">
        <f>IF(N166="základní",J166,0)</f>
        <v>0</v>
      </c>
      <c r="BF166" s="193">
        <f>IF(N166="snížená",J166,0)</f>
        <v>0</v>
      </c>
      <c r="BG166" s="193">
        <f>IF(N166="zákl. přenesená",J166,0)</f>
        <v>0</v>
      </c>
      <c r="BH166" s="193">
        <f>IF(N166="sníž. přenesená",J166,0)</f>
        <v>0</v>
      </c>
      <c r="BI166" s="193">
        <f>IF(N166="nulová",J166,0)</f>
        <v>0</v>
      </c>
      <c r="BJ166" s="17" t="s">
        <v>84</v>
      </c>
      <c r="BK166" s="193">
        <f>ROUND(I166*H166,2)</f>
        <v>0</v>
      </c>
      <c r="BL166" s="17" t="s">
        <v>136</v>
      </c>
      <c r="BM166" s="192" t="s">
        <v>685</v>
      </c>
    </row>
    <row r="167" s="12" customFormat="1" ht="22.8" customHeight="1">
      <c r="A167" s="12"/>
      <c r="B167" s="167"/>
      <c r="C167" s="12"/>
      <c r="D167" s="168" t="s">
        <v>76</v>
      </c>
      <c r="E167" s="177" t="s">
        <v>522</v>
      </c>
      <c r="F167" s="177" t="s">
        <v>523</v>
      </c>
      <c r="G167" s="12"/>
      <c r="H167" s="12"/>
      <c r="I167" s="170"/>
      <c r="J167" s="178">
        <f>BK167</f>
        <v>0</v>
      </c>
      <c r="K167" s="12"/>
      <c r="L167" s="167"/>
      <c r="M167" s="171"/>
      <c r="N167" s="172"/>
      <c r="O167" s="172"/>
      <c r="P167" s="173">
        <f>SUM(P168:P173)</f>
        <v>0</v>
      </c>
      <c r="Q167" s="172"/>
      <c r="R167" s="173">
        <f>SUM(R168:R173)</f>
        <v>0</v>
      </c>
      <c r="S167" s="172"/>
      <c r="T167" s="174">
        <f>SUM(T168:T173)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168" t="s">
        <v>84</v>
      </c>
      <c r="AT167" s="175" t="s">
        <v>76</v>
      </c>
      <c r="AU167" s="175" t="s">
        <v>84</v>
      </c>
      <c r="AY167" s="168" t="s">
        <v>129</v>
      </c>
      <c r="BK167" s="176">
        <f>SUM(BK168:BK173)</f>
        <v>0</v>
      </c>
    </row>
    <row r="168" s="2" customFormat="1" ht="24.15" customHeight="1">
      <c r="A168" s="36"/>
      <c r="B168" s="179"/>
      <c r="C168" s="180" t="s">
        <v>289</v>
      </c>
      <c r="D168" s="180" t="s">
        <v>132</v>
      </c>
      <c r="E168" s="181" t="s">
        <v>686</v>
      </c>
      <c r="F168" s="182" t="s">
        <v>687</v>
      </c>
      <c r="G168" s="183" t="s">
        <v>227</v>
      </c>
      <c r="H168" s="184">
        <v>0.27000000000000002</v>
      </c>
      <c r="I168" s="185"/>
      <c r="J168" s="186">
        <f>ROUND(I168*H168,2)</f>
        <v>0</v>
      </c>
      <c r="K168" s="187"/>
      <c r="L168" s="37"/>
      <c r="M168" s="188" t="s">
        <v>1</v>
      </c>
      <c r="N168" s="189" t="s">
        <v>42</v>
      </c>
      <c r="O168" s="75"/>
      <c r="P168" s="190">
        <f>O168*H168</f>
        <v>0</v>
      </c>
      <c r="Q168" s="190">
        <v>0</v>
      </c>
      <c r="R168" s="190">
        <f>Q168*H168</f>
        <v>0</v>
      </c>
      <c r="S168" s="190">
        <v>0</v>
      </c>
      <c r="T168" s="191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192" t="s">
        <v>136</v>
      </c>
      <c r="AT168" s="192" t="s">
        <v>132</v>
      </c>
      <c r="AU168" s="192" t="s">
        <v>86</v>
      </c>
      <c r="AY168" s="17" t="s">
        <v>129</v>
      </c>
      <c r="BE168" s="193">
        <f>IF(N168="základní",J168,0)</f>
        <v>0</v>
      </c>
      <c r="BF168" s="193">
        <f>IF(N168="snížená",J168,0)</f>
        <v>0</v>
      </c>
      <c r="BG168" s="193">
        <f>IF(N168="zákl. přenesená",J168,0)</f>
        <v>0</v>
      </c>
      <c r="BH168" s="193">
        <f>IF(N168="sníž. přenesená",J168,0)</f>
        <v>0</v>
      </c>
      <c r="BI168" s="193">
        <f>IF(N168="nulová",J168,0)</f>
        <v>0</v>
      </c>
      <c r="BJ168" s="17" t="s">
        <v>84</v>
      </c>
      <c r="BK168" s="193">
        <f>ROUND(I168*H168,2)</f>
        <v>0</v>
      </c>
      <c r="BL168" s="17" t="s">
        <v>136</v>
      </c>
      <c r="BM168" s="192" t="s">
        <v>688</v>
      </c>
    </row>
    <row r="169" s="2" customFormat="1" ht="24.15" customHeight="1">
      <c r="A169" s="36"/>
      <c r="B169" s="179"/>
      <c r="C169" s="180" t="s">
        <v>294</v>
      </c>
      <c r="D169" s="180" t="s">
        <v>132</v>
      </c>
      <c r="E169" s="181" t="s">
        <v>689</v>
      </c>
      <c r="F169" s="182" t="s">
        <v>690</v>
      </c>
      <c r="G169" s="183" t="s">
        <v>227</v>
      </c>
      <c r="H169" s="184">
        <v>0.27000000000000002</v>
      </c>
      <c r="I169" s="185"/>
      <c r="J169" s="186">
        <f>ROUND(I169*H169,2)</f>
        <v>0</v>
      </c>
      <c r="K169" s="187"/>
      <c r="L169" s="37"/>
      <c r="M169" s="188" t="s">
        <v>1</v>
      </c>
      <c r="N169" s="189" t="s">
        <v>42</v>
      </c>
      <c r="O169" s="75"/>
      <c r="P169" s="190">
        <f>O169*H169</f>
        <v>0</v>
      </c>
      <c r="Q169" s="190">
        <v>0</v>
      </c>
      <c r="R169" s="190">
        <f>Q169*H169</f>
        <v>0</v>
      </c>
      <c r="S169" s="190">
        <v>0</v>
      </c>
      <c r="T169" s="191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192" t="s">
        <v>216</v>
      </c>
      <c r="AT169" s="192" t="s">
        <v>132</v>
      </c>
      <c r="AU169" s="192" t="s">
        <v>86</v>
      </c>
      <c r="AY169" s="17" t="s">
        <v>129</v>
      </c>
      <c r="BE169" s="193">
        <f>IF(N169="základní",J169,0)</f>
        <v>0</v>
      </c>
      <c r="BF169" s="193">
        <f>IF(N169="snížená",J169,0)</f>
        <v>0</v>
      </c>
      <c r="BG169" s="193">
        <f>IF(N169="zákl. přenesená",J169,0)</f>
        <v>0</v>
      </c>
      <c r="BH169" s="193">
        <f>IF(N169="sníž. přenesená",J169,0)</f>
        <v>0</v>
      </c>
      <c r="BI169" s="193">
        <f>IF(N169="nulová",J169,0)</f>
        <v>0</v>
      </c>
      <c r="BJ169" s="17" t="s">
        <v>84</v>
      </c>
      <c r="BK169" s="193">
        <f>ROUND(I169*H169,2)</f>
        <v>0</v>
      </c>
      <c r="BL169" s="17" t="s">
        <v>216</v>
      </c>
      <c r="BM169" s="192" t="s">
        <v>691</v>
      </c>
    </row>
    <row r="170" s="2" customFormat="1" ht="24.15" customHeight="1">
      <c r="A170" s="36"/>
      <c r="B170" s="179"/>
      <c r="C170" s="180" t="s">
        <v>300</v>
      </c>
      <c r="D170" s="180" t="s">
        <v>132</v>
      </c>
      <c r="E170" s="181" t="s">
        <v>692</v>
      </c>
      <c r="F170" s="182" t="s">
        <v>693</v>
      </c>
      <c r="G170" s="183" t="s">
        <v>227</v>
      </c>
      <c r="H170" s="184">
        <v>5.4000000000000004</v>
      </c>
      <c r="I170" s="185"/>
      <c r="J170" s="186">
        <f>ROUND(I170*H170,2)</f>
        <v>0</v>
      </c>
      <c r="K170" s="187"/>
      <c r="L170" s="37"/>
      <c r="M170" s="188" t="s">
        <v>1</v>
      </c>
      <c r="N170" s="189" t="s">
        <v>42</v>
      </c>
      <c r="O170" s="75"/>
      <c r="P170" s="190">
        <f>O170*H170</f>
        <v>0</v>
      </c>
      <c r="Q170" s="190">
        <v>0</v>
      </c>
      <c r="R170" s="190">
        <f>Q170*H170</f>
        <v>0</v>
      </c>
      <c r="S170" s="190">
        <v>0</v>
      </c>
      <c r="T170" s="191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192" t="s">
        <v>136</v>
      </c>
      <c r="AT170" s="192" t="s">
        <v>132</v>
      </c>
      <c r="AU170" s="192" t="s">
        <v>86</v>
      </c>
      <c r="AY170" s="17" t="s">
        <v>129</v>
      </c>
      <c r="BE170" s="193">
        <f>IF(N170="základní",J170,0)</f>
        <v>0</v>
      </c>
      <c r="BF170" s="193">
        <f>IF(N170="snížená",J170,0)</f>
        <v>0</v>
      </c>
      <c r="BG170" s="193">
        <f>IF(N170="zákl. přenesená",J170,0)</f>
        <v>0</v>
      </c>
      <c r="BH170" s="193">
        <f>IF(N170="sníž. přenesená",J170,0)</f>
        <v>0</v>
      </c>
      <c r="BI170" s="193">
        <f>IF(N170="nulová",J170,0)</f>
        <v>0</v>
      </c>
      <c r="BJ170" s="17" t="s">
        <v>84</v>
      </c>
      <c r="BK170" s="193">
        <f>ROUND(I170*H170,2)</f>
        <v>0</v>
      </c>
      <c r="BL170" s="17" t="s">
        <v>136</v>
      </c>
      <c r="BM170" s="192" t="s">
        <v>694</v>
      </c>
    </row>
    <row r="171" s="13" customFormat="1">
      <c r="A171" s="13"/>
      <c r="B171" s="194"/>
      <c r="C171" s="13"/>
      <c r="D171" s="195" t="s">
        <v>158</v>
      </c>
      <c r="E171" s="13"/>
      <c r="F171" s="197" t="s">
        <v>695</v>
      </c>
      <c r="G171" s="13"/>
      <c r="H171" s="198">
        <v>5.4000000000000004</v>
      </c>
      <c r="I171" s="199"/>
      <c r="J171" s="13"/>
      <c r="K171" s="13"/>
      <c r="L171" s="194"/>
      <c r="M171" s="200"/>
      <c r="N171" s="201"/>
      <c r="O171" s="201"/>
      <c r="P171" s="201"/>
      <c r="Q171" s="201"/>
      <c r="R171" s="201"/>
      <c r="S171" s="201"/>
      <c r="T171" s="202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196" t="s">
        <v>158</v>
      </c>
      <c r="AU171" s="196" t="s">
        <v>86</v>
      </c>
      <c r="AV171" s="13" t="s">
        <v>86</v>
      </c>
      <c r="AW171" s="13" t="s">
        <v>3</v>
      </c>
      <c r="AX171" s="13" t="s">
        <v>84</v>
      </c>
      <c r="AY171" s="196" t="s">
        <v>129</v>
      </c>
    </row>
    <row r="172" s="2" customFormat="1" ht="33" customHeight="1">
      <c r="A172" s="36"/>
      <c r="B172" s="179"/>
      <c r="C172" s="180" t="s">
        <v>307</v>
      </c>
      <c r="D172" s="180" t="s">
        <v>132</v>
      </c>
      <c r="E172" s="181" t="s">
        <v>696</v>
      </c>
      <c r="F172" s="182" t="s">
        <v>697</v>
      </c>
      <c r="G172" s="183" t="s">
        <v>227</v>
      </c>
      <c r="H172" s="184">
        <v>4.0540000000000003</v>
      </c>
      <c r="I172" s="185"/>
      <c r="J172" s="186">
        <f>ROUND(I172*H172,2)</f>
        <v>0</v>
      </c>
      <c r="K172" s="187"/>
      <c r="L172" s="37"/>
      <c r="M172" s="188" t="s">
        <v>1</v>
      </c>
      <c r="N172" s="189" t="s">
        <v>42</v>
      </c>
      <c r="O172" s="75"/>
      <c r="P172" s="190">
        <f>O172*H172</f>
        <v>0</v>
      </c>
      <c r="Q172" s="190">
        <v>0</v>
      </c>
      <c r="R172" s="190">
        <f>Q172*H172</f>
        <v>0</v>
      </c>
      <c r="S172" s="190">
        <v>0</v>
      </c>
      <c r="T172" s="191">
        <f>S172*H172</f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192" t="s">
        <v>136</v>
      </c>
      <c r="AT172" s="192" t="s">
        <v>132</v>
      </c>
      <c r="AU172" s="192" t="s">
        <v>86</v>
      </c>
      <c r="AY172" s="17" t="s">
        <v>129</v>
      </c>
      <c r="BE172" s="193">
        <f>IF(N172="základní",J172,0)</f>
        <v>0</v>
      </c>
      <c r="BF172" s="193">
        <f>IF(N172="snížená",J172,0)</f>
        <v>0</v>
      </c>
      <c r="BG172" s="193">
        <f>IF(N172="zákl. přenesená",J172,0)</f>
        <v>0</v>
      </c>
      <c r="BH172" s="193">
        <f>IF(N172="sníž. přenesená",J172,0)</f>
        <v>0</v>
      </c>
      <c r="BI172" s="193">
        <f>IF(N172="nulová",J172,0)</f>
        <v>0</v>
      </c>
      <c r="BJ172" s="17" t="s">
        <v>84</v>
      </c>
      <c r="BK172" s="193">
        <f>ROUND(I172*H172,2)</f>
        <v>0</v>
      </c>
      <c r="BL172" s="17" t="s">
        <v>136</v>
      </c>
      <c r="BM172" s="192" t="s">
        <v>698</v>
      </c>
    </row>
    <row r="173" s="2" customFormat="1" ht="24.15" customHeight="1">
      <c r="A173" s="36"/>
      <c r="B173" s="179"/>
      <c r="C173" s="180" t="s">
        <v>312</v>
      </c>
      <c r="D173" s="180" t="s">
        <v>132</v>
      </c>
      <c r="E173" s="181" t="s">
        <v>534</v>
      </c>
      <c r="F173" s="182" t="s">
        <v>535</v>
      </c>
      <c r="G173" s="183" t="s">
        <v>227</v>
      </c>
      <c r="H173" s="184">
        <v>0.27000000000000002</v>
      </c>
      <c r="I173" s="185"/>
      <c r="J173" s="186">
        <f>ROUND(I173*H173,2)</f>
        <v>0</v>
      </c>
      <c r="K173" s="187"/>
      <c r="L173" s="37"/>
      <c r="M173" s="188" t="s">
        <v>1</v>
      </c>
      <c r="N173" s="189" t="s">
        <v>42</v>
      </c>
      <c r="O173" s="75"/>
      <c r="P173" s="190">
        <f>O173*H173</f>
        <v>0</v>
      </c>
      <c r="Q173" s="190">
        <v>0</v>
      </c>
      <c r="R173" s="190">
        <f>Q173*H173</f>
        <v>0</v>
      </c>
      <c r="S173" s="190">
        <v>0</v>
      </c>
      <c r="T173" s="191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192" t="s">
        <v>136</v>
      </c>
      <c r="AT173" s="192" t="s">
        <v>132</v>
      </c>
      <c r="AU173" s="192" t="s">
        <v>86</v>
      </c>
      <c r="AY173" s="17" t="s">
        <v>129</v>
      </c>
      <c r="BE173" s="193">
        <f>IF(N173="základní",J173,0)</f>
        <v>0</v>
      </c>
      <c r="BF173" s="193">
        <f>IF(N173="snížená",J173,0)</f>
        <v>0</v>
      </c>
      <c r="BG173" s="193">
        <f>IF(N173="zákl. přenesená",J173,0)</f>
        <v>0</v>
      </c>
      <c r="BH173" s="193">
        <f>IF(N173="sníž. přenesená",J173,0)</f>
        <v>0</v>
      </c>
      <c r="BI173" s="193">
        <f>IF(N173="nulová",J173,0)</f>
        <v>0</v>
      </c>
      <c r="BJ173" s="17" t="s">
        <v>84</v>
      </c>
      <c r="BK173" s="193">
        <f>ROUND(I173*H173,2)</f>
        <v>0</v>
      </c>
      <c r="BL173" s="17" t="s">
        <v>136</v>
      </c>
      <c r="BM173" s="192" t="s">
        <v>699</v>
      </c>
    </row>
    <row r="174" s="12" customFormat="1" ht="22.8" customHeight="1">
      <c r="A174" s="12"/>
      <c r="B174" s="167"/>
      <c r="C174" s="12"/>
      <c r="D174" s="168" t="s">
        <v>76</v>
      </c>
      <c r="E174" s="177" t="s">
        <v>552</v>
      </c>
      <c r="F174" s="177" t="s">
        <v>553</v>
      </c>
      <c r="G174" s="12"/>
      <c r="H174" s="12"/>
      <c r="I174" s="170"/>
      <c r="J174" s="178">
        <f>BK174</f>
        <v>0</v>
      </c>
      <c r="K174" s="12"/>
      <c r="L174" s="167"/>
      <c r="M174" s="171"/>
      <c r="N174" s="172"/>
      <c r="O174" s="172"/>
      <c r="P174" s="173">
        <f>P175</f>
        <v>0</v>
      </c>
      <c r="Q174" s="172"/>
      <c r="R174" s="173">
        <f>R175</f>
        <v>0</v>
      </c>
      <c r="S174" s="172"/>
      <c r="T174" s="174">
        <f>T175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168" t="s">
        <v>84</v>
      </c>
      <c r="AT174" s="175" t="s">
        <v>76</v>
      </c>
      <c r="AU174" s="175" t="s">
        <v>84</v>
      </c>
      <c r="AY174" s="168" t="s">
        <v>129</v>
      </c>
      <c r="BK174" s="176">
        <f>BK175</f>
        <v>0</v>
      </c>
    </row>
    <row r="175" s="2" customFormat="1" ht="24.15" customHeight="1">
      <c r="A175" s="36"/>
      <c r="B175" s="179"/>
      <c r="C175" s="180" t="s">
        <v>317</v>
      </c>
      <c r="D175" s="180" t="s">
        <v>132</v>
      </c>
      <c r="E175" s="181" t="s">
        <v>700</v>
      </c>
      <c r="F175" s="182" t="s">
        <v>701</v>
      </c>
      <c r="G175" s="183" t="s">
        <v>227</v>
      </c>
      <c r="H175" s="184">
        <v>12.701000000000001</v>
      </c>
      <c r="I175" s="185"/>
      <c r="J175" s="186">
        <f>ROUND(I175*H175,2)</f>
        <v>0</v>
      </c>
      <c r="K175" s="187"/>
      <c r="L175" s="37"/>
      <c r="M175" s="188" t="s">
        <v>1</v>
      </c>
      <c r="N175" s="189" t="s">
        <v>42</v>
      </c>
      <c r="O175" s="75"/>
      <c r="P175" s="190">
        <f>O175*H175</f>
        <v>0</v>
      </c>
      <c r="Q175" s="190">
        <v>0</v>
      </c>
      <c r="R175" s="190">
        <f>Q175*H175</f>
        <v>0</v>
      </c>
      <c r="S175" s="190">
        <v>0</v>
      </c>
      <c r="T175" s="191">
        <f>S175*H175</f>
        <v>0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192" t="s">
        <v>136</v>
      </c>
      <c r="AT175" s="192" t="s">
        <v>132</v>
      </c>
      <c r="AU175" s="192" t="s">
        <v>86</v>
      </c>
      <c r="AY175" s="17" t="s">
        <v>129</v>
      </c>
      <c r="BE175" s="193">
        <f>IF(N175="základní",J175,0)</f>
        <v>0</v>
      </c>
      <c r="BF175" s="193">
        <f>IF(N175="snížená",J175,0)</f>
        <v>0</v>
      </c>
      <c r="BG175" s="193">
        <f>IF(N175="zákl. přenesená",J175,0)</f>
        <v>0</v>
      </c>
      <c r="BH175" s="193">
        <f>IF(N175="sníž. přenesená",J175,0)</f>
        <v>0</v>
      </c>
      <c r="BI175" s="193">
        <f>IF(N175="nulová",J175,0)</f>
        <v>0</v>
      </c>
      <c r="BJ175" s="17" t="s">
        <v>84</v>
      </c>
      <c r="BK175" s="193">
        <f>ROUND(I175*H175,2)</f>
        <v>0</v>
      </c>
      <c r="BL175" s="17" t="s">
        <v>136</v>
      </c>
      <c r="BM175" s="192" t="s">
        <v>702</v>
      </c>
    </row>
    <row r="176" s="2" customFormat="1" ht="49.92" customHeight="1">
      <c r="A176" s="36"/>
      <c r="B176" s="37"/>
      <c r="C176" s="36"/>
      <c r="D176" s="36"/>
      <c r="E176" s="169" t="s">
        <v>586</v>
      </c>
      <c r="F176" s="169" t="s">
        <v>587</v>
      </c>
      <c r="G176" s="36"/>
      <c r="H176" s="36"/>
      <c r="I176" s="36"/>
      <c r="J176" s="155">
        <f>BK176</f>
        <v>0</v>
      </c>
      <c r="K176" s="36"/>
      <c r="L176" s="37"/>
      <c r="M176" s="224"/>
      <c r="N176" s="225"/>
      <c r="O176" s="75"/>
      <c r="P176" s="75"/>
      <c r="Q176" s="75"/>
      <c r="R176" s="75"/>
      <c r="S176" s="75"/>
      <c r="T176" s="7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T176" s="17" t="s">
        <v>76</v>
      </c>
      <c r="AU176" s="17" t="s">
        <v>77</v>
      </c>
      <c r="AY176" s="17" t="s">
        <v>588</v>
      </c>
      <c r="BK176" s="193">
        <f>SUM(BK177:BK181)</f>
        <v>0</v>
      </c>
    </row>
    <row r="177" s="2" customFormat="1" ht="16.32" customHeight="1">
      <c r="A177" s="36"/>
      <c r="B177" s="37"/>
      <c r="C177" s="227" t="s">
        <v>1</v>
      </c>
      <c r="D177" s="227" t="s">
        <v>132</v>
      </c>
      <c r="E177" s="228" t="s">
        <v>1</v>
      </c>
      <c r="F177" s="229" t="s">
        <v>1</v>
      </c>
      <c r="G177" s="230" t="s">
        <v>1</v>
      </c>
      <c r="H177" s="231"/>
      <c r="I177" s="232"/>
      <c r="J177" s="233">
        <f>BK177</f>
        <v>0</v>
      </c>
      <c r="K177" s="234"/>
      <c r="L177" s="37"/>
      <c r="M177" s="235" t="s">
        <v>1</v>
      </c>
      <c r="N177" s="236" t="s">
        <v>42</v>
      </c>
      <c r="O177" s="75"/>
      <c r="P177" s="75"/>
      <c r="Q177" s="75"/>
      <c r="R177" s="75"/>
      <c r="S177" s="75"/>
      <c r="T177" s="7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T177" s="17" t="s">
        <v>588</v>
      </c>
      <c r="AU177" s="17" t="s">
        <v>84</v>
      </c>
      <c r="AY177" s="17" t="s">
        <v>588</v>
      </c>
      <c r="BE177" s="193">
        <f>IF(N177="základní",J177,0)</f>
        <v>0</v>
      </c>
      <c r="BF177" s="193">
        <f>IF(N177="snížená",J177,0)</f>
        <v>0</v>
      </c>
      <c r="BG177" s="193">
        <f>IF(N177="zákl. přenesená",J177,0)</f>
        <v>0</v>
      </c>
      <c r="BH177" s="193">
        <f>IF(N177="sníž. přenesená",J177,0)</f>
        <v>0</v>
      </c>
      <c r="BI177" s="193">
        <f>IF(N177="nulová",J177,0)</f>
        <v>0</v>
      </c>
      <c r="BJ177" s="17" t="s">
        <v>84</v>
      </c>
      <c r="BK177" s="193">
        <f>I177*H177</f>
        <v>0</v>
      </c>
    </row>
    <row r="178" s="2" customFormat="1" ht="16.32" customHeight="1">
      <c r="A178" s="36"/>
      <c r="B178" s="37"/>
      <c r="C178" s="227" t="s">
        <v>1</v>
      </c>
      <c r="D178" s="227" t="s">
        <v>132</v>
      </c>
      <c r="E178" s="228" t="s">
        <v>1</v>
      </c>
      <c r="F178" s="229" t="s">
        <v>1</v>
      </c>
      <c r="G178" s="230" t="s">
        <v>1</v>
      </c>
      <c r="H178" s="231"/>
      <c r="I178" s="232"/>
      <c r="J178" s="233">
        <f>BK178</f>
        <v>0</v>
      </c>
      <c r="K178" s="234"/>
      <c r="L178" s="37"/>
      <c r="M178" s="235" t="s">
        <v>1</v>
      </c>
      <c r="N178" s="236" t="s">
        <v>42</v>
      </c>
      <c r="O178" s="75"/>
      <c r="P178" s="75"/>
      <c r="Q178" s="75"/>
      <c r="R178" s="75"/>
      <c r="S178" s="75"/>
      <c r="T178" s="7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T178" s="17" t="s">
        <v>588</v>
      </c>
      <c r="AU178" s="17" t="s">
        <v>84</v>
      </c>
      <c r="AY178" s="17" t="s">
        <v>588</v>
      </c>
      <c r="BE178" s="193">
        <f>IF(N178="základní",J178,0)</f>
        <v>0</v>
      </c>
      <c r="BF178" s="193">
        <f>IF(N178="snížená",J178,0)</f>
        <v>0</v>
      </c>
      <c r="BG178" s="193">
        <f>IF(N178="zákl. přenesená",J178,0)</f>
        <v>0</v>
      </c>
      <c r="BH178" s="193">
        <f>IF(N178="sníž. přenesená",J178,0)</f>
        <v>0</v>
      </c>
      <c r="BI178" s="193">
        <f>IF(N178="nulová",J178,0)</f>
        <v>0</v>
      </c>
      <c r="BJ178" s="17" t="s">
        <v>84</v>
      </c>
      <c r="BK178" s="193">
        <f>I178*H178</f>
        <v>0</v>
      </c>
    </row>
    <row r="179" s="2" customFormat="1" ht="16.32" customHeight="1">
      <c r="A179" s="36"/>
      <c r="B179" s="37"/>
      <c r="C179" s="227" t="s">
        <v>1</v>
      </c>
      <c r="D179" s="227" t="s">
        <v>132</v>
      </c>
      <c r="E179" s="228" t="s">
        <v>1</v>
      </c>
      <c r="F179" s="229" t="s">
        <v>1</v>
      </c>
      <c r="G179" s="230" t="s">
        <v>1</v>
      </c>
      <c r="H179" s="231"/>
      <c r="I179" s="232"/>
      <c r="J179" s="233">
        <f>BK179</f>
        <v>0</v>
      </c>
      <c r="K179" s="234"/>
      <c r="L179" s="37"/>
      <c r="M179" s="235" t="s">
        <v>1</v>
      </c>
      <c r="N179" s="236" t="s">
        <v>42</v>
      </c>
      <c r="O179" s="75"/>
      <c r="P179" s="75"/>
      <c r="Q179" s="75"/>
      <c r="R179" s="75"/>
      <c r="S179" s="75"/>
      <c r="T179" s="7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T179" s="17" t="s">
        <v>588</v>
      </c>
      <c r="AU179" s="17" t="s">
        <v>84</v>
      </c>
      <c r="AY179" s="17" t="s">
        <v>588</v>
      </c>
      <c r="BE179" s="193">
        <f>IF(N179="základní",J179,0)</f>
        <v>0</v>
      </c>
      <c r="BF179" s="193">
        <f>IF(N179="snížená",J179,0)</f>
        <v>0</v>
      </c>
      <c r="BG179" s="193">
        <f>IF(N179="zákl. přenesená",J179,0)</f>
        <v>0</v>
      </c>
      <c r="BH179" s="193">
        <f>IF(N179="sníž. přenesená",J179,0)</f>
        <v>0</v>
      </c>
      <c r="BI179" s="193">
        <f>IF(N179="nulová",J179,0)</f>
        <v>0</v>
      </c>
      <c r="BJ179" s="17" t="s">
        <v>84</v>
      </c>
      <c r="BK179" s="193">
        <f>I179*H179</f>
        <v>0</v>
      </c>
    </row>
    <row r="180" s="2" customFormat="1" ht="16.32" customHeight="1">
      <c r="A180" s="36"/>
      <c r="B180" s="37"/>
      <c r="C180" s="227" t="s">
        <v>1</v>
      </c>
      <c r="D180" s="227" t="s">
        <v>132</v>
      </c>
      <c r="E180" s="228" t="s">
        <v>1</v>
      </c>
      <c r="F180" s="229" t="s">
        <v>1</v>
      </c>
      <c r="G180" s="230" t="s">
        <v>1</v>
      </c>
      <c r="H180" s="231"/>
      <c r="I180" s="232"/>
      <c r="J180" s="233">
        <f>BK180</f>
        <v>0</v>
      </c>
      <c r="K180" s="234"/>
      <c r="L180" s="37"/>
      <c r="M180" s="235" t="s">
        <v>1</v>
      </c>
      <c r="N180" s="236" t="s">
        <v>42</v>
      </c>
      <c r="O180" s="75"/>
      <c r="P180" s="75"/>
      <c r="Q180" s="75"/>
      <c r="R180" s="75"/>
      <c r="S180" s="75"/>
      <c r="T180" s="7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T180" s="17" t="s">
        <v>588</v>
      </c>
      <c r="AU180" s="17" t="s">
        <v>84</v>
      </c>
      <c r="AY180" s="17" t="s">
        <v>588</v>
      </c>
      <c r="BE180" s="193">
        <f>IF(N180="základní",J180,0)</f>
        <v>0</v>
      </c>
      <c r="BF180" s="193">
        <f>IF(N180="snížená",J180,0)</f>
        <v>0</v>
      </c>
      <c r="BG180" s="193">
        <f>IF(N180="zákl. přenesená",J180,0)</f>
        <v>0</v>
      </c>
      <c r="BH180" s="193">
        <f>IF(N180="sníž. přenesená",J180,0)</f>
        <v>0</v>
      </c>
      <c r="BI180" s="193">
        <f>IF(N180="nulová",J180,0)</f>
        <v>0</v>
      </c>
      <c r="BJ180" s="17" t="s">
        <v>84</v>
      </c>
      <c r="BK180" s="193">
        <f>I180*H180</f>
        <v>0</v>
      </c>
    </row>
    <row r="181" s="2" customFormat="1" ht="16.32" customHeight="1">
      <c r="A181" s="36"/>
      <c r="B181" s="37"/>
      <c r="C181" s="227" t="s">
        <v>1</v>
      </c>
      <c r="D181" s="227" t="s">
        <v>132</v>
      </c>
      <c r="E181" s="228" t="s">
        <v>1</v>
      </c>
      <c r="F181" s="229" t="s">
        <v>1</v>
      </c>
      <c r="G181" s="230" t="s">
        <v>1</v>
      </c>
      <c r="H181" s="231"/>
      <c r="I181" s="232"/>
      <c r="J181" s="233">
        <f>BK181</f>
        <v>0</v>
      </c>
      <c r="K181" s="234"/>
      <c r="L181" s="37"/>
      <c r="M181" s="235" t="s">
        <v>1</v>
      </c>
      <c r="N181" s="236" t="s">
        <v>42</v>
      </c>
      <c r="O181" s="237"/>
      <c r="P181" s="237"/>
      <c r="Q181" s="237"/>
      <c r="R181" s="237"/>
      <c r="S181" s="237"/>
      <c r="T181" s="238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T181" s="17" t="s">
        <v>588</v>
      </c>
      <c r="AU181" s="17" t="s">
        <v>84</v>
      </c>
      <c r="AY181" s="17" t="s">
        <v>588</v>
      </c>
      <c r="BE181" s="193">
        <f>IF(N181="základní",J181,0)</f>
        <v>0</v>
      </c>
      <c r="BF181" s="193">
        <f>IF(N181="snížená",J181,0)</f>
        <v>0</v>
      </c>
      <c r="BG181" s="193">
        <f>IF(N181="zákl. přenesená",J181,0)</f>
        <v>0</v>
      </c>
      <c r="BH181" s="193">
        <f>IF(N181="sníž. přenesená",J181,0)</f>
        <v>0</v>
      </c>
      <c r="BI181" s="193">
        <f>IF(N181="nulová",J181,0)</f>
        <v>0</v>
      </c>
      <c r="BJ181" s="17" t="s">
        <v>84</v>
      </c>
      <c r="BK181" s="193">
        <f>I181*H181</f>
        <v>0</v>
      </c>
    </row>
    <row r="182" s="2" customFormat="1" ht="6.96" customHeight="1">
      <c r="A182" s="36"/>
      <c r="B182" s="58"/>
      <c r="C182" s="59"/>
      <c r="D182" s="59"/>
      <c r="E182" s="59"/>
      <c r="F182" s="59"/>
      <c r="G182" s="59"/>
      <c r="H182" s="59"/>
      <c r="I182" s="59"/>
      <c r="J182" s="59"/>
      <c r="K182" s="59"/>
      <c r="L182" s="37"/>
      <c r="M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</row>
  </sheetData>
  <autoFilter ref="C126:K181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5:H115"/>
    <mergeCell ref="E117:H117"/>
    <mergeCell ref="E119:H119"/>
    <mergeCell ref="L2:V2"/>
  </mergeCells>
  <dataValidations count="2">
    <dataValidation type="list" allowBlank="1" showInputMessage="1" showErrorMessage="1" error="Povoleny jsou hodnoty K, M." sqref="D177:D182">
      <formula1>"K, M"</formula1>
    </dataValidation>
    <dataValidation type="list" allowBlank="1" showInputMessage="1" showErrorMessage="1" error="Povoleny jsou hodnoty základní, snížená, zákl. přenesená, sníž. přenesená, nulová." sqref="N177:N182">
      <formula1>"základní, snížená, zákl. přenesená, sníž. přenesená, nulová"</formula1>
    </dataValidation>
  </dataValidation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6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95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="1" customFormat="1" ht="24.96" customHeight="1">
      <c r="B4" s="20"/>
      <c r="D4" s="21" t="s">
        <v>96</v>
      </c>
      <c r="L4" s="20"/>
      <c r="M4" s="126" t="s">
        <v>10</v>
      </c>
      <c r="AT4" s="17" t="s">
        <v>3</v>
      </c>
    </row>
    <row r="5" s="1" customFormat="1" ht="6.96" customHeight="1">
      <c r="B5" s="20"/>
      <c r="L5" s="20"/>
    </row>
    <row r="6" s="1" customFormat="1" ht="12" customHeight="1">
      <c r="B6" s="20"/>
      <c r="D6" s="30" t="s">
        <v>16</v>
      </c>
      <c r="L6" s="20"/>
    </row>
    <row r="7" s="1" customFormat="1" ht="16.5" customHeight="1">
      <c r="B7" s="20"/>
      <c r="E7" s="127" t="str">
        <f>'Rekapitulace stavby'!K6</f>
        <v>Vybudování parkovacích stání v ulici Střekovská, Praha 8</v>
      </c>
      <c r="F7" s="30"/>
      <c r="G7" s="30"/>
      <c r="H7" s="30"/>
      <c r="L7" s="20"/>
    </row>
    <row r="8" s="1" customFormat="1" ht="12" customHeight="1">
      <c r="B8" s="20"/>
      <c r="D8" s="30" t="s">
        <v>97</v>
      </c>
      <c r="L8" s="20"/>
    </row>
    <row r="9" s="2" customFormat="1" ht="16.5" customHeight="1">
      <c r="A9" s="36"/>
      <c r="B9" s="37"/>
      <c r="C9" s="36"/>
      <c r="D9" s="36"/>
      <c r="E9" s="127" t="s">
        <v>98</v>
      </c>
      <c r="F9" s="36"/>
      <c r="G9" s="36"/>
      <c r="H9" s="36"/>
      <c r="I9" s="36"/>
      <c r="J9" s="36"/>
      <c r="K9" s="36"/>
      <c r="L9" s="5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 ht="12" customHeight="1">
      <c r="A10" s="36"/>
      <c r="B10" s="37"/>
      <c r="C10" s="36"/>
      <c r="D10" s="30" t="s">
        <v>589</v>
      </c>
      <c r="E10" s="36"/>
      <c r="F10" s="36"/>
      <c r="G10" s="36"/>
      <c r="H10" s="36"/>
      <c r="I10" s="36"/>
      <c r="J10" s="36"/>
      <c r="K10" s="36"/>
      <c r="L10" s="5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6.5" customHeight="1">
      <c r="A11" s="36"/>
      <c r="B11" s="37"/>
      <c r="C11" s="36"/>
      <c r="D11" s="36"/>
      <c r="E11" s="65" t="s">
        <v>703</v>
      </c>
      <c r="F11" s="36"/>
      <c r="G11" s="36"/>
      <c r="H11" s="36"/>
      <c r="I11" s="36"/>
      <c r="J11" s="36"/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>
      <c r="A12" s="36"/>
      <c r="B12" s="37"/>
      <c r="C12" s="36"/>
      <c r="D12" s="36"/>
      <c r="E12" s="36"/>
      <c r="F12" s="36"/>
      <c r="G12" s="36"/>
      <c r="H12" s="36"/>
      <c r="I12" s="36"/>
      <c r="J12" s="36"/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2" customHeight="1">
      <c r="A13" s="36"/>
      <c r="B13" s="37"/>
      <c r="C13" s="36"/>
      <c r="D13" s="30" t="s">
        <v>18</v>
      </c>
      <c r="E13" s="36"/>
      <c r="F13" s="25" t="s">
        <v>1</v>
      </c>
      <c r="G13" s="36"/>
      <c r="H13" s="36"/>
      <c r="I13" s="30" t="s">
        <v>19</v>
      </c>
      <c r="J13" s="25" t="s">
        <v>1</v>
      </c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37"/>
      <c r="C14" s="36"/>
      <c r="D14" s="30" t="s">
        <v>20</v>
      </c>
      <c r="E14" s="36"/>
      <c r="F14" s="25" t="s">
        <v>21</v>
      </c>
      <c r="G14" s="36"/>
      <c r="H14" s="36"/>
      <c r="I14" s="30" t="s">
        <v>22</v>
      </c>
      <c r="J14" s="67" t="str">
        <f>'Rekapitulace stavby'!AN8</f>
        <v>6. 2. 2025</v>
      </c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0.8" customHeight="1">
      <c r="A15" s="36"/>
      <c r="B15" s="37"/>
      <c r="C15" s="36"/>
      <c r="D15" s="36"/>
      <c r="E15" s="36"/>
      <c r="F15" s="36"/>
      <c r="G15" s="36"/>
      <c r="H15" s="36"/>
      <c r="I15" s="36"/>
      <c r="J15" s="36"/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12" customHeight="1">
      <c r="A16" s="36"/>
      <c r="B16" s="37"/>
      <c r="C16" s="36"/>
      <c r="D16" s="30" t="s">
        <v>24</v>
      </c>
      <c r="E16" s="36"/>
      <c r="F16" s="36"/>
      <c r="G16" s="36"/>
      <c r="H16" s="36"/>
      <c r="I16" s="30" t="s">
        <v>25</v>
      </c>
      <c r="J16" s="25" t="str">
        <f>IF('Rekapitulace stavby'!AN10="","",'Rekapitulace stavby'!AN10)</f>
        <v/>
      </c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8" customHeight="1">
      <c r="A17" s="36"/>
      <c r="B17" s="37"/>
      <c r="C17" s="36"/>
      <c r="D17" s="36"/>
      <c r="E17" s="25" t="str">
        <f>IF('Rekapitulace stavby'!E11="","",'Rekapitulace stavby'!E11)</f>
        <v xml:space="preserve"> </v>
      </c>
      <c r="F17" s="36"/>
      <c r="G17" s="36"/>
      <c r="H17" s="36"/>
      <c r="I17" s="30" t="s">
        <v>26</v>
      </c>
      <c r="J17" s="25" t="str">
        <f>IF('Rekapitulace stavby'!AN11="","",'Rekapitulace stavby'!AN11)</f>
        <v/>
      </c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6.96" customHeight="1">
      <c r="A18" s="36"/>
      <c r="B18" s="37"/>
      <c r="C18" s="36"/>
      <c r="D18" s="36"/>
      <c r="E18" s="36"/>
      <c r="F18" s="36"/>
      <c r="G18" s="36"/>
      <c r="H18" s="36"/>
      <c r="I18" s="36"/>
      <c r="J18" s="36"/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12" customHeight="1">
      <c r="A19" s="36"/>
      <c r="B19" s="37"/>
      <c r="C19" s="36"/>
      <c r="D19" s="30" t="s">
        <v>27</v>
      </c>
      <c r="E19" s="36"/>
      <c r="F19" s="36"/>
      <c r="G19" s="36"/>
      <c r="H19" s="36"/>
      <c r="I19" s="30" t="s">
        <v>25</v>
      </c>
      <c r="J19" s="31" t="str">
        <f>'Rekapitulace stavby'!AN13</f>
        <v>Vyplň údaj</v>
      </c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8" customHeight="1">
      <c r="A20" s="36"/>
      <c r="B20" s="37"/>
      <c r="C20" s="36"/>
      <c r="D20" s="36"/>
      <c r="E20" s="31" t="str">
        <f>'Rekapitulace stavby'!E14</f>
        <v>Vyplň údaj</v>
      </c>
      <c r="F20" s="25"/>
      <c r="G20" s="25"/>
      <c r="H20" s="25"/>
      <c r="I20" s="30" t="s">
        <v>26</v>
      </c>
      <c r="J20" s="31" t="str">
        <f>'Rekapitulace stavby'!AN14</f>
        <v>Vyplň údaj</v>
      </c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6.96" customHeight="1">
      <c r="A21" s="36"/>
      <c r="B21" s="37"/>
      <c r="C21" s="36"/>
      <c r="D21" s="36"/>
      <c r="E21" s="36"/>
      <c r="F21" s="36"/>
      <c r="G21" s="36"/>
      <c r="H21" s="36"/>
      <c r="I21" s="36"/>
      <c r="J21" s="36"/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12" customHeight="1">
      <c r="A22" s="36"/>
      <c r="B22" s="37"/>
      <c r="C22" s="36"/>
      <c r="D22" s="30" t="s">
        <v>29</v>
      </c>
      <c r="E22" s="36"/>
      <c r="F22" s="36"/>
      <c r="G22" s="36"/>
      <c r="H22" s="36"/>
      <c r="I22" s="30" t="s">
        <v>25</v>
      </c>
      <c r="J22" s="25" t="str">
        <f>IF('Rekapitulace stavby'!AN16="","",'Rekapitulace stavby'!AN16)</f>
        <v>04779398</v>
      </c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8" customHeight="1">
      <c r="A23" s="36"/>
      <c r="B23" s="37"/>
      <c r="C23" s="36"/>
      <c r="D23" s="36"/>
      <c r="E23" s="25" t="str">
        <f>IF('Rekapitulace stavby'!E17="","",'Rekapitulace stavby'!E17)</f>
        <v>Boa Construction s.r.o.</v>
      </c>
      <c r="F23" s="36"/>
      <c r="G23" s="36"/>
      <c r="H23" s="36"/>
      <c r="I23" s="30" t="s">
        <v>26</v>
      </c>
      <c r="J23" s="25" t="str">
        <f>IF('Rekapitulace stavby'!AN17="","",'Rekapitulace stavby'!AN17)</f>
        <v>CZ04779398</v>
      </c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6.96" customHeight="1">
      <c r="A24" s="36"/>
      <c r="B24" s="37"/>
      <c r="C24" s="36"/>
      <c r="D24" s="36"/>
      <c r="E24" s="36"/>
      <c r="F24" s="36"/>
      <c r="G24" s="36"/>
      <c r="H24" s="36"/>
      <c r="I24" s="36"/>
      <c r="J24" s="36"/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12" customHeight="1">
      <c r="A25" s="36"/>
      <c r="B25" s="37"/>
      <c r="C25" s="36"/>
      <c r="D25" s="30" t="s">
        <v>34</v>
      </c>
      <c r="E25" s="36"/>
      <c r="F25" s="36"/>
      <c r="G25" s="36"/>
      <c r="H25" s="36"/>
      <c r="I25" s="30" t="s">
        <v>25</v>
      </c>
      <c r="J25" s="25" t="str">
        <f>IF('Rekapitulace stavby'!AN19="","",'Rekapitulace stavby'!AN19)</f>
        <v/>
      </c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8" customHeight="1">
      <c r="A26" s="36"/>
      <c r="B26" s="37"/>
      <c r="C26" s="36"/>
      <c r="D26" s="36"/>
      <c r="E26" s="25" t="str">
        <f>IF('Rekapitulace stavby'!E20="","",'Rekapitulace stavby'!E20)</f>
        <v xml:space="preserve"> </v>
      </c>
      <c r="F26" s="36"/>
      <c r="G26" s="36"/>
      <c r="H26" s="36"/>
      <c r="I26" s="30" t="s">
        <v>26</v>
      </c>
      <c r="J26" s="25" t="str">
        <f>IF('Rekapitulace stavby'!AN20="","",'Rekapitulace stavby'!AN20)</f>
        <v/>
      </c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2" customFormat="1" ht="6.96" customHeight="1">
      <c r="A27" s="36"/>
      <c r="B27" s="37"/>
      <c r="C27" s="36"/>
      <c r="D27" s="36"/>
      <c r="E27" s="36"/>
      <c r="F27" s="36"/>
      <c r="G27" s="36"/>
      <c r="H27" s="36"/>
      <c r="I27" s="36"/>
      <c r="J27" s="36"/>
      <c r="K27" s="36"/>
      <c r="L27" s="53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="2" customFormat="1" ht="12" customHeight="1">
      <c r="A28" s="36"/>
      <c r="B28" s="37"/>
      <c r="C28" s="36"/>
      <c r="D28" s="30" t="s">
        <v>35</v>
      </c>
      <c r="E28" s="36"/>
      <c r="F28" s="36"/>
      <c r="G28" s="36"/>
      <c r="H28" s="36"/>
      <c r="I28" s="36"/>
      <c r="J28" s="36"/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8" customFormat="1" ht="16.5" customHeight="1">
      <c r="A29" s="128"/>
      <c r="B29" s="129"/>
      <c r="C29" s="128"/>
      <c r="D29" s="128"/>
      <c r="E29" s="34" t="s">
        <v>1</v>
      </c>
      <c r="F29" s="34"/>
      <c r="G29" s="34"/>
      <c r="H29" s="34"/>
      <c r="I29" s="128"/>
      <c r="J29" s="128"/>
      <c r="K29" s="128"/>
      <c r="L29" s="130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</row>
    <row r="30" s="2" customFormat="1" ht="6.96" customHeight="1">
      <c r="A30" s="36"/>
      <c r="B30" s="37"/>
      <c r="C30" s="36"/>
      <c r="D30" s="36"/>
      <c r="E30" s="36"/>
      <c r="F30" s="36"/>
      <c r="G30" s="36"/>
      <c r="H30" s="36"/>
      <c r="I30" s="36"/>
      <c r="J30" s="36"/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37"/>
      <c r="C31" s="36"/>
      <c r="D31" s="88"/>
      <c r="E31" s="88"/>
      <c r="F31" s="88"/>
      <c r="G31" s="88"/>
      <c r="H31" s="88"/>
      <c r="I31" s="88"/>
      <c r="J31" s="88"/>
      <c r="K31" s="88"/>
      <c r="L31" s="5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25.44" customHeight="1">
      <c r="A32" s="36"/>
      <c r="B32" s="37"/>
      <c r="C32" s="36"/>
      <c r="D32" s="131" t="s">
        <v>37</v>
      </c>
      <c r="E32" s="36"/>
      <c r="F32" s="36"/>
      <c r="G32" s="36"/>
      <c r="H32" s="36"/>
      <c r="I32" s="36"/>
      <c r="J32" s="94">
        <f>ROUND(J126, 2)</f>
        <v>0</v>
      </c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6.96" customHeight="1">
      <c r="A33" s="36"/>
      <c r="B33" s="37"/>
      <c r="C33" s="36"/>
      <c r="D33" s="88"/>
      <c r="E33" s="88"/>
      <c r="F33" s="88"/>
      <c r="G33" s="88"/>
      <c r="H33" s="88"/>
      <c r="I33" s="88"/>
      <c r="J33" s="88"/>
      <c r="K33" s="88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37"/>
      <c r="C34" s="36"/>
      <c r="D34" s="36"/>
      <c r="E34" s="36"/>
      <c r="F34" s="41" t="s">
        <v>39</v>
      </c>
      <c r="G34" s="36"/>
      <c r="H34" s="36"/>
      <c r="I34" s="41" t="s">
        <v>38</v>
      </c>
      <c r="J34" s="41" t="s">
        <v>40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="2" customFormat="1" ht="14.4" customHeight="1">
      <c r="A35" s="36"/>
      <c r="B35" s="37"/>
      <c r="C35" s="36"/>
      <c r="D35" s="132" t="s">
        <v>41</v>
      </c>
      <c r="E35" s="30" t="s">
        <v>42</v>
      </c>
      <c r="F35" s="133">
        <f>ROUND((ROUND((SUM(BE126:BE168)),  2) + SUM(BE170:BE174)), 2)</f>
        <v>0</v>
      </c>
      <c r="G35" s="36"/>
      <c r="H35" s="36"/>
      <c r="I35" s="134">
        <v>0.20999999999999999</v>
      </c>
      <c r="J35" s="133">
        <f>ROUND((ROUND(((SUM(BE126:BE168))*I35),  2) + (SUM(BE170:BE174)*I35)), 2)</f>
        <v>0</v>
      </c>
      <c r="K35" s="36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="2" customFormat="1" ht="14.4" customHeight="1">
      <c r="A36" s="36"/>
      <c r="B36" s="37"/>
      <c r="C36" s="36"/>
      <c r="D36" s="36"/>
      <c r="E36" s="30" t="s">
        <v>43</v>
      </c>
      <c r="F36" s="133">
        <f>ROUND((ROUND((SUM(BF126:BF168)),  2) + SUM(BF170:BF174)), 2)</f>
        <v>0</v>
      </c>
      <c r="G36" s="36"/>
      <c r="H36" s="36"/>
      <c r="I36" s="134">
        <v>0.12</v>
      </c>
      <c r="J36" s="133">
        <f>ROUND((ROUND(((SUM(BF126:BF168))*I36),  2) + (SUM(BF170:BF174)*I36)), 2)</f>
        <v>0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37"/>
      <c r="C37" s="36"/>
      <c r="D37" s="36"/>
      <c r="E37" s="30" t="s">
        <v>44</v>
      </c>
      <c r="F37" s="133">
        <f>ROUND((ROUND((SUM(BG126:BG168)),  2) + SUM(BG170:BG174)), 2)</f>
        <v>0</v>
      </c>
      <c r="G37" s="36"/>
      <c r="H37" s="36"/>
      <c r="I37" s="134">
        <v>0.20999999999999999</v>
      </c>
      <c r="J37" s="133">
        <f>0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hidden="1" s="2" customFormat="1" ht="14.4" customHeight="1">
      <c r="A38" s="36"/>
      <c r="B38" s="37"/>
      <c r="C38" s="36"/>
      <c r="D38" s="36"/>
      <c r="E38" s="30" t="s">
        <v>45</v>
      </c>
      <c r="F38" s="133">
        <f>ROUND((ROUND((SUM(BH126:BH168)),  2) + SUM(BH170:BH174)), 2)</f>
        <v>0</v>
      </c>
      <c r="G38" s="36"/>
      <c r="H38" s="36"/>
      <c r="I38" s="134">
        <v>0.12</v>
      </c>
      <c r="J38" s="133">
        <f>0</f>
        <v>0</v>
      </c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hidden="1" s="2" customFormat="1" ht="14.4" customHeight="1">
      <c r="A39" s="36"/>
      <c r="B39" s="37"/>
      <c r="C39" s="36"/>
      <c r="D39" s="36"/>
      <c r="E39" s="30" t="s">
        <v>46</v>
      </c>
      <c r="F39" s="133">
        <f>ROUND((ROUND((SUM(BI126:BI168)),  2) + SUM(BI170:BI174)), 2)</f>
        <v>0</v>
      </c>
      <c r="G39" s="36"/>
      <c r="H39" s="36"/>
      <c r="I39" s="134">
        <v>0</v>
      </c>
      <c r="J39" s="133">
        <f>0</f>
        <v>0</v>
      </c>
      <c r="K39" s="36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6.96" customHeight="1">
      <c r="A40" s="36"/>
      <c r="B40" s="37"/>
      <c r="C40" s="36"/>
      <c r="D40" s="36"/>
      <c r="E40" s="36"/>
      <c r="F40" s="36"/>
      <c r="G40" s="36"/>
      <c r="H40" s="36"/>
      <c r="I40" s="36"/>
      <c r="J40" s="36"/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2" customFormat="1" ht="25.44" customHeight="1">
      <c r="A41" s="36"/>
      <c r="B41" s="37"/>
      <c r="C41" s="135"/>
      <c r="D41" s="136" t="s">
        <v>47</v>
      </c>
      <c r="E41" s="79"/>
      <c r="F41" s="79"/>
      <c r="G41" s="137" t="s">
        <v>48</v>
      </c>
      <c r="H41" s="138" t="s">
        <v>49</v>
      </c>
      <c r="I41" s="79"/>
      <c r="J41" s="139">
        <f>SUM(J32:J39)</f>
        <v>0</v>
      </c>
      <c r="K41" s="140"/>
      <c r="L41" s="53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="2" customFormat="1" ht="14.4" customHeight="1">
      <c r="A42" s="36"/>
      <c r="B42" s="37"/>
      <c r="C42" s="36"/>
      <c r="D42" s="36"/>
      <c r="E42" s="36"/>
      <c r="F42" s="36"/>
      <c r="G42" s="36"/>
      <c r="H42" s="36"/>
      <c r="I42" s="36"/>
      <c r="J42" s="36"/>
      <c r="K42" s="36"/>
      <c r="L42" s="53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53"/>
      <c r="D50" s="54" t="s">
        <v>50</v>
      </c>
      <c r="E50" s="55"/>
      <c r="F50" s="55"/>
      <c r="G50" s="54" t="s">
        <v>51</v>
      </c>
      <c r="H50" s="55"/>
      <c r="I50" s="55"/>
      <c r="J50" s="55"/>
      <c r="K50" s="55"/>
      <c r="L50" s="5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6"/>
      <c r="B61" s="37"/>
      <c r="C61" s="36"/>
      <c r="D61" s="56" t="s">
        <v>52</v>
      </c>
      <c r="E61" s="39"/>
      <c r="F61" s="141" t="s">
        <v>53</v>
      </c>
      <c r="G61" s="56" t="s">
        <v>52</v>
      </c>
      <c r="H61" s="39"/>
      <c r="I61" s="39"/>
      <c r="J61" s="142" t="s">
        <v>53</v>
      </c>
      <c r="K61" s="39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6"/>
      <c r="B65" s="37"/>
      <c r="C65" s="36"/>
      <c r="D65" s="54" t="s">
        <v>54</v>
      </c>
      <c r="E65" s="57"/>
      <c r="F65" s="57"/>
      <c r="G65" s="54" t="s">
        <v>55</v>
      </c>
      <c r="H65" s="57"/>
      <c r="I65" s="57"/>
      <c r="J65" s="57"/>
      <c r="K65" s="57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6"/>
      <c r="B76" s="37"/>
      <c r="C76" s="36"/>
      <c r="D76" s="56" t="s">
        <v>52</v>
      </c>
      <c r="E76" s="39"/>
      <c r="F76" s="141" t="s">
        <v>53</v>
      </c>
      <c r="G76" s="56" t="s">
        <v>52</v>
      </c>
      <c r="H76" s="39"/>
      <c r="I76" s="39"/>
      <c r="J76" s="142" t="s">
        <v>53</v>
      </c>
      <c r="K76" s="39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58"/>
      <c r="C77" s="59"/>
      <c r="D77" s="59"/>
      <c r="E77" s="59"/>
      <c r="F77" s="59"/>
      <c r="G77" s="59"/>
      <c r="H77" s="59"/>
      <c r="I77" s="59"/>
      <c r="J77" s="59"/>
      <c r="K77" s="59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60"/>
      <c r="C81" s="61"/>
      <c r="D81" s="61"/>
      <c r="E81" s="61"/>
      <c r="F81" s="61"/>
      <c r="G81" s="61"/>
      <c r="H81" s="61"/>
      <c r="I81" s="61"/>
      <c r="J81" s="61"/>
      <c r="K81" s="61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21" t="s">
        <v>99</v>
      </c>
      <c r="D82" s="36"/>
      <c r="E82" s="36"/>
      <c r="F82" s="36"/>
      <c r="G82" s="36"/>
      <c r="H82" s="36"/>
      <c r="I82" s="36"/>
      <c r="J82" s="36"/>
      <c r="K82" s="36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30" t="s">
        <v>16</v>
      </c>
      <c r="D84" s="36"/>
      <c r="E84" s="36"/>
      <c r="F84" s="36"/>
      <c r="G84" s="36"/>
      <c r="H84" s="36"/>
      <c r="I84" s="36"/>
      <c r="J84" s="36"/>
      <c r="K84" s="36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6"/>
      <c r="D85" s="36"/>
      <c r="E85" s="127" t="str">
        <f>E7</f>
        <v>Vybudování parkovacích stání v ulici Střekovská, Praha 8</v>
      </c>
      <c r="F85" s="30"/>
      <c r="G85" s="30"/>
      <c r="H85" s="30"/>
      <c r="I85" s="36"/>
      <c r="J85" s="36"/>
      <c r="K85" s="36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1" customFormat="1" ht="12" customHeight="1">
      <c r="B86" s="20"/>
      <c r="C86" s="30" t="s">
        <v>97</v>
      </c>
      <c r="L86" s="20"/>
    </row>
    <row r="87" s="2" customFormat="1" ht="16.5" customHeight="1">
      <c r="A87" s="36"/>
      <c r="B87" s="37"/>
      <c r="C87" s="36"/>
      <c r="D87" s="36"/>
      <c r="E87" s="127" t="s">
        <v>98</v>
      </c>
      <c r="F87" s="36"/>
      <c r="G87" s="36"/>
      <c r="H87" s="36"/>
      <c r="I87" s="36"/>
      <c r="J87" s="36"/>
      <c r="K87" s="36"/>
      <c r="L87" s="53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12" customHeight="1">
      <c r="A88" s="36"/>
      <c r="B88" s="37"/>
      <c r="C88" s="30" t="s">
        <v>589</v>
      </c>
      <c r="D88" s="36"/>
      <c r="E88" s="36"/>
      <c r="F88" s="36"/>
      <c r="G88" s="36"/>
      <c r="H88" s="36"/>
      <c r="I88" s="36"/>
      <c r="J88" s="36"/>
      <c r="K88" s="36"/>
      <c r="L88" s="53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6.5" customHeight="1">
      <c r="A89" s="36"/>
      <c r="B89" s="37"/>
      <c r="C89" s="36"/>
      <c r="D89" s="36"/>
      <c r="E89" s="65" t="str">
        <f>E11</f>
        <v>SO-05 Elektro - Elektroinstalace</v>
      </c>
      <c r="F89" s="36"/>
      <c r="G89" s="36"/>
      <c r="H89" s="36"/>
      <c r="I89" s="36"/>
      <c r="J89" s="36"/>
      <c r="K89" s="36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6"/>
      <c r="D90" s="36"/>
      <c r="E90" s="36"/>
      <c r="F90" s="36"/>
      <c r="G90" s="36"/>
      <c r="H90" s="36"/>
      <c r="I90" s="36"/>
      <c r="J90" s="36"/>
      <c r="K90" s="36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2" customHeight="1">
      <c r="A91" s="36"/>
      <c r="B91" s="37"/>
      <c r="C91" s="30" t="s">
        <v>20</v>
      </c>
      <c r="D91" s="36"/>
      <c r="E91" s="36"/>
      <c r="F91" s="25" t="str">
        <f>F14</f>
        <v xml:space="preserve"> </v>
      </c>
      <c r="G91" s="36"/>
      <c r="H91" s="36"/>
      <c r="I91" s="30" t="s">
        <v>22</v>
      </c>
      <c r="J91" s="67" t="str">
        <f>IF(J14="","",J14)</f>
        <v>6. 2. 2025</v>
      </c>
      <c r="K91" s="36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6.96" customHeight="1">
      <c r="A92" s="36"/>
      <c r="B92" s="37"/>
      <c r="C92" s="36"/>
      <c r="D92" s="36"/>
      <c r="E92" s="36"/>
      <c r="F92" s="36"/>
      <c r="G92" s="36"/>
      <c r="H92" s="36"/>
      <c r="I92" s="36"/>
      <c r="J92" s="36"/>
      <c r="K92" s="36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25.65" customHeight="1">
      <c r="A93" s="36"/>
      <c r="B93" s="37"/>
      <c r="C93" s="30" t="s">
        <v>24</v>
      </c>
      <c r="D93" s="36"/>
      <c r="E93" s="36"/>
      <c r="F93" s="25" t="str">
        <f>E17</f>
        <v xml:space="preserve"> </v>
      </c>
      <c r="G93" s="36"/>
      <c r="H93" s="36"/>
      <c r="I93" s="30" t="s">
        <v>29</v>
      </c>
      <c r="J93" s="34" t="str">
        <f>E23</f>
        <v>Boa Construction s.r.o.</v>
      </c>
      <c r="K93" s="36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15.15" customHeight="1">
      <c r="A94" s="36"/>
      <c r="B94" s="37"/>
      <c r="C94" s="30" t="s">
        <v>27</v>
      </c>
      <c r="D94" s="36"/>
      <c r="E94" s="36"/>
      <c r="F94" s="25" t="str">
        <f>IF(E20="","",E20)</f>
        <v>Vyplň údaj</v>
      </c>
      <c r="G94" s="36"/>
      <c r="H94" s="36"/>
      <c r="I94" s="30" t="s">
        <v>34</v>
      </c>
      <c r="J94" s="34" t="str">
        <f>E26</f>
        <v xml:space="preserve"> </v>
      </c>
      <c r="K94" s="36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6"/>
      <c r="D95" s="36"/>
      <c r="E95" s="36"/>
      <c r="F95" s="36"/>
      <c r="G95" s="36"/>
      <c r="H95" s="36"/>
      <c r="I95" s="36"/>
      <c r="J95" s="36"/>
      <c r="K95" s="36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9.28" customHeight="1">
      <c r="A96" s="36"/>
      <c r="B96" s="37"/>
      <c r="C96" s="143" t="s">
        <v>100</v>
      </c>
      <c r="D96" s="135"/>
      <c r="E96" s="135"/>
      <c r="F96" s="135"/>
      <c r="G96" s="135"/>
      <c r="H96" s="135"/>
      <c r="I96" s="135"/>
      <c r="J96" s="144" t="s">
        <v>101</v>
      </c>
      <c r="K96" s="135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</row>
    <row r="97" s="2" customFormat="1" ht="10.32" customHeight="1">
      <c r="A97" s="36"/>
      <c r="B97" s="37"/>
      <c r="C97" s="36"/>
      <c r="D97" s="36"/>
      <c r="E97" s="36"/>
      <c r="F97" s="36"/>
      <c r="G97" s="36"/>
      <c r="H97" s="36"/>
      <c r="I97" s="36"/>
      <c r="J97" s="36"/>
      <c r="K97" s="36"/>
      <c r="L97" s="53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</row>
    <row r="98" s="2" customFormat="1" ht="22.8" customHeight="1">
      <c r="A98" s="36"/>
      <c r="B98" s="37"/>
      <c r="C98" s="145" t="s">
        <v>102</v>
      </c>
      <c r="D98" s="36"/>
      <c r="E98" s="36"/>
      <c r="F98" s="36"/>
      <c r="G98" s="36"/>
      <c r="H98" s="36"/>
      <c r="I98" s="36"/>
      <c r="J98" s="94">
        <f>J126</f>
        <v>0</v>
      </c>
      <c r="K98" s="36"/>
      <c r="L98" s="53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U98" s="17" t="s">
        <v>103</v>
      </c>
    </row>
    <row r="99" s="9" customFormat="1" ht="24.96" customHeight="1">
      <c r="A99" s="9"/>
      <c r="B99" s="146"/>
      <c r="C99" s="9"/>
      <c r="D99" s="147" t="s">
        <v>704</v>
      </c>
      <c r="E99" s="148"/>
      <c r="F99" s="148"/>
      <c r="G99" s="148"/>
      <c r="H99" s="148"/>
      <c r="I99" s="148"/>
      <c r="J99" s="149">
        <f>J127</f>
        <v>0</v>
      </c>
      <c r="K99" s="9"/>
      <c r="L99" s="14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46"/>
      <c r="C100" s="9"/>
      <c r="D100" s="147" t="s">
        <v>705</v>
      </c>
      <c r="E100" s="148"/>
      <c r="F100" s="148"/>
      <c r="G100" s="148"/>
      <c r="H100" s="148"/>
      <c r="I100" s="148"/>
      <c r="J100" s="149">
        <f>J161</f>
        <v>0</v>
      </c>
      <c r="K100" s="9"/>
      <c r="L100" s="146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46"/>
      <c r="C101" s="9"/>
      <c r="D101" s="147" t="s">
        <v>706</v>
      </c>
      <c r="E101" s="148"/>
      <c r="F101" s="148"/>
      <c r="G101" s="148"/>
      <c r="H101" s="148"/>
      <c r="I101" s="148"/>
      <c r="J101" s="149">
        <f>J163</f>
        <v>0</v>
      </c>
      <c r="K101" s="9"/>
      <c r="L101" s="146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46"/>
      <c r="C102" s="9"/>
      <c r="D102" s="147" t="s">
        <v>707</v>
      </c>
      <c r="E102" s="148"/>
      <c r="F102" s="148"/>
      <c r="G102" s="148"/>
      <c r="H102" s="148"/>
      <c r="I102" s="148"/>
      <c r="J102" s="149">
        <f>J165</f>
        <v>0</v>
      </c>
      <c r="K102" s="9"/>
      <c r="L102" s="146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46"/>
      <c r="C103" s="9"/>
      <c r="D103" s="147" t="s">
        <v>708</v>
      </c>
      <c r="E103" s="148"/>
      <c r="F103" s="148"/>
      <c r="G103" s="148"/>
      <c r="H103" s="148"/>
      <c r="I103" s="148"/>
      <c r="J103" s="149">
        <f>J167</f>
        <v>0</v>
      </c>
      <c r="K103" s="9"/>
      <c r="L103" s="146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1.84" customHeight="1">
      <c r="A104" s="9"/>
      <c r="B104" s="146"/>
      <c r="C104" s="9"/>
      <c r="D104" s="154" t="s">
        <v>113</v>
      </c>
      <c r="E104" s="9"/>
      <c r="F104" s="9"/>
      <c r="G104" s="9"/>
      <c r="H104" s="9"/>
      <c r="I104" s="9"/>
      <c r="J104" s="155">
        <f>J169</f>
        <v>0</v>
      </c>
      <c r="K104" s="9"/>
      <c r="L104" s="146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2" customFormat="1" ht="21.84" customHeight="1">
      <c r="A105" s="36"/>
      <c r="B105" s="37"/>
      <c r="C105" s="36"/>
      <c r="D105" s="36"/>
      <c r="E105" s="36"/>
      <c r="F105" s="36"/>
      <c r="G105" s="36"/>
      <c r="H105" s="36"/>
      <c r="I105" s="36"/>
      <c r="J105" s="36"/>
      <c r="K105" s="36"/>
      <c r="L105" s="53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</row>
    <row r="106" s="2" customFormat="1" ht="6.96" customHeight="1">
      <c r="A106" s="36"/>
      <c r="B106" s="58"/>
      <c r="C106" s="59"/>
      <c r="D106" s="59"/>
      <c r="E106" s="59"/>
      <c r="F106" s="59"/>
      <c r="G106" s="59"/>
      <c r="H106" s="59"/>
      <c r="I106" s="59"/>
      <c r="J106" s="59"/>
      <c r="K106" s="59"/>
      <c r="L106" s="53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</row>
    <row r="110" s="2" customFormat="1" ht="6.96" customHeight="1">
      <c r="A110" s="36"/>
      <c r="B110" s="60"/>
      <c r="C110" s="61"/>
      <c r="D110" s="61"/>
      <c r="E110" s="61"/>
      <c r="F110" s="61"/>
      <c r="G110" s="61"/>
      <c r="H110" s="61"/>
      <c r="I110" s="61"/>
      <c r="J110" s="61"/>
      <c r="K110" s="61"/>
      <c r="L110" s="53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="2" customFormat="1" ht="24.96" customHeight="1">
      <c r="A111" s="36"/>
      <c r="B111" s="37"/>
      <c r="C111" s="21" t="s">
        <v>114</v>
      </c>
      <c r="D111" s="36"/>
      <c r="E111" s="36"/>
      <c r="F111" s="36"/>
      <c r="G111" s="36"/>
      <c r="H111" s="36"/>
      <c r="I111" s="36"/>
      <c r="J111" s="36"/>
      <c r="K111" s="36"/>
      <c r="L111" s="53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6.96" customHeight="1">
      <c r="A112" s="36"/>
      <c r="B112" s="37"/>
      <c r="C112" s="36"/>
      <c r="D112" s="36"/>
      <c r="E112" s="36"/>
      <c r="F112" s="36"/>
      <c r="G112" s="36"/>
      <c r="H112" s="36"/>
      <c r="I112" s="36"/>
      <c r="J112" s="36"/>
      <c r="K112" s="36"/>
      <c r="L112" s="53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12" customHeight="1">
      <c r="A113" s="36"/>
      <c r="B113" s="37"/>
      <c r="C113" s="30" t="s">
        <v>16</v>
      </c>
      <c r="D113" s="36"/>
      <c r="E113" s="36"/>
      <c r="F113" s="36"/>
      <c r="G113" s="36"/>
      <c r="H113" s="36"/>
      <c r="I113" s="36"/>
      <c r="J113" s="36"/>
      <c r="K113" s="36"/>
      <c r="L113" s="53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2" customFormat="1" ht="16.5" customHeight="1">
      <c r="A114" s="36"/>
      <c r="B114" s="37"/>
      <c r="C114" s="36"/>
      <c r="D114" s="36"/>
      <c r="E114" s="127" t="str">
        <f>E7</f>
        <v>Vybudování parkovacích stání v ulici Střekovská, Praha 8</v>
      </c>
      <c r="F114" s="30"/>
      <c r="G114" s="30"/>
      <c r="H114" s="30"/>
      <c r="I114" s="36"/>
      <c r="J114" s="36"/>
      <c r="K114" s="36"/>
      <c r="L114" s="53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1" customFormat="1" ht="12" customHeight="1">
      <c r="B115" s="20"/>
      <c r="C115" s="30" t="s">
        <v>97</v>
      </c>
      <c r="L115" s="20"/>
    </row>
    <row r="116" s="2" customFormat="1" ht="16.5" customHeight="1">
      <c r="A116" s="36"/>
      <c r="B116" s="37"/>
      <c r="C116" s="36"/>
      <c r="D116" s="36"/>
      <c r="E116" s="127" t="s">
        <v>98</v>
      </c>
      <c r="F116" s="36"/>
      <c r="G116" s="36"/>
      <c r="H116" s="36"/>
      <c r="I116" s="36"/>
      <c r="J116" s="36"/>
      <c r="K116" s="36"/>
      <c r="L116" s="53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12" customHeight="1">
      <c r="A117" s="36"/>
      <c r="B117" s="37"/>
      <c r="C117" s="30" t="s">
        <v>589</v>
      </c>
      <c r="D117" s="36"/>
      <c r="E117" s="36"/>
      <c r="F117" s="36"/>
      <c r="G117" s="36"/>
      <c r="H117" s="36"/>
      <c r="I117" s="36"/>
      <c r="J117" s="36"/>
      <c r="K117" s="36"/>
      <c r="L117" s="53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16.5" customHeight="1">
      <c r="A118" s="36"/>
      <c r="B118" s="37"/>
      <c r="C118" s="36"/>
      <c r="D118" s="36"/>
      <c r="E118" s="65" t="str">
        <f>E11</f>
        <v>SO-05 Elektro - Elektroinstalace</v>
      </c>
      <c r="F118" s="36"/>
      <c r="G118" s="36"/>
      <c r="H118" s="36"/>
      <c r="I118" s="36"/>
      <c r="J118" s="36"/>
      <c r="K118" s="36"/>
      <c r="L118" s="53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6.96" customHeight="1">
      <c r="A119" s="36"/>
      <c r="B119" s="37"/>
      <c r="C119" s="36"/>
      <c r="D119" s="36"/>
      <c r="E119" s="36"/>
      <c r="F119" s="36"/>
      <c r="G119" s="36"/>
      <c r="H119" s="36"/>
      <c r="I119" s="36"/>
      <c r="J119" s="36"/>
      <c r="K119" s="36"/>
      <c r="L119" s="53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12" customHeight="1">
      <c r="A120" s="36"/>
      <c r="B120" s="37"/>
      <c r="C120" s="30" t="s">
        <v>20</v>
      </c>
      <c r="D120" s="36"/>
      <c r="E120" s="36"/>
      <c r="F120" s="25" t="str">
        <f>F14</f>
        <v xml:space="preserve"> </v>
      </c>
      <c r="G120" s="36"/>
      <c r="H120" s="36"/>
      <c r="I120" s="30" t="s">
        <v>22</v>
      </c>
      <c r="J120" s="67" t="str">
        <f>IF(J14="","",J14)</f>
        <v>6. 2. 2025</v>
      </c>
      <c r="K120" s="36"/>
      <c r="L120" s="53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2" customFormat="1" ht="6.96" customHeight="1">
      <c r="A121" s="36"/>
      <c r="B121" s="37"/>
      <c r="C121" s="36"/>
      <c r="D121" s="36"/>
      <c r="E121" s="36"/>
      <c r="F121" s="36"/>
      <c r="G121" s="36"/>
      <c r="H121" s="36"/>
      <c r="I121" s="36"/>
      <c r="J121" s="36"/>
      <c r="K121" s="36"/>
      <c r="L121" s="53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="2" customFormat="1" ht="25.65" customHeight="1">
      <c r="A122" s="36"/>
      <c r="B122" s="37"/>
      <c r="C122" s="30" t="s">
        <v>24</v>
      </c>
      <c r="D122" s="36"/>
      <c r="E122" s="36"/>
      <c r="F122" s="25" t="str">
        <f>E17</f>
        <v xml:space="preserve"> </v>
      </c>
      <c r="G122" s="36"/>
      <c r="H122" s="36"/>
      <c r="I122" s="30" t="s">
        <v>29</v>
      </c>
      <c r="J122" s="34" t="str">
        <f>E23</f>
        <v>Boa Construction s.r.o.</v>
      </c>
      <c r="K122" s="36"/>
      <c r="L122" s="53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="2" customFormat="1" ht="15.15" customHeight="1">
      <c r="A123" s="36"/>
      <c r="B123" s="37"/>
      <c r="C123" s="30" t="s">
        <v>27</v>
      </c>
      <c r="D123" s="36"/>
      <c r="E123" s="36"/>
      <c r="F123" s="25" t="str">
        <f>IF(E20="","",E20)</f>
        <v>Vyplň údaj</v>
      </c>
      <c r="G123" s="36"/>
      <c r="H123" s="36"/>
      <c r="I123" s="30" t="s">
        <v>34</v>
      </c>
      <c r="J123" s="34" t="str">
        <f>E26</f>
        <v xml:space="preserve"> </v>
      </c>
      <c r="K123" s="36"/>
      <c r="L123" s="53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="2" customFormat="1" ht="10.32" customHeight="1">
      <c r="A124" s="36"/>
      <c r="B124" s="37"/>
      <c r="C124" s="36"/>
      <c r="D124" s="36"/>
      <c r="E124" s="36"/>
      <c r="F124" s="36"/>
      <c r="G124" s="36"/>
      <c r="H124" s="36"/>
      <c r="I124" s="36"/>
      <c r="J124" s="36"/>
      <c r="K124" s="36"/>
      <c r="L124" s="53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</row>
    <row r="125" s="11" customFormat="1" ht="29.28" customHeight="1">
      <c r="A125" s="156"/>
      <c r="B125" s="157"/>
      <c r="C125" s="158" t="s">
        <v>115</v>
      </c>
      <c r="D125" s="159" t="s">
        <v>62</v>
      </c>
      <c r="E125" s="159" t="s">
        <v>58</v>
      </c>
      <c r="F125" s="159" t="s">
        <v>59</v>
      </c>
      <c r="G125" s="159" t="s">
        <v>116</v>
      </c>
      <c r="H125" s="159" t="s">
        <v>117</v>
      </c>
      <c r="I125" s="159" t="s">
        <v>118</v>
      </c>
      <c r="J125" s="160" t="s">
        <v>101</v>
      </c>
      <c r="K125" s="161" t="s">
        <v>119</v>
      </c>
      <c r="L125" s="162"/>
      <c r="M125" s="84" t="s">
        <v>1</v>
      </c>
      <c r="N125" s="85" t="s">
        <v>41</v>
      </c>
      <c r="O125" s="85" t="s">
        <v>120</v>
      </c>
      <c r="P125" s="85" t="s">
        <v>121</v>
      </c>
      <c r="Q125" s="85" t="s">
        <v>122</v>
      </c>
      <c r="R125" s="85" t="s">
        <v>123</v>
      </c>
      <c r="S125" s="85" t="s">
        <v>124</v>
      </c>
      <c r="T125" s="86" t="s">
        <v>125</v>
      </c>
      <c r="U125" s="156"/>
      <c r="V125" s="156"/>
      <c r="W125" s="156"/>
      <c r="X125" s="156"/>
      <c r="Y125" s="156"/>
      <c r="Z125" s="156"/>
      <c r="AA125" s="156"/>
      <c r="AB125" s="156"/>
      <c r="AC125" s="156"/>
      <c r="AD125" s="156"/>
      <c r="AE125" s="156"/>
    </row>
    <row r="126" s="2" customFormat="1" ht="22.8" customHeight="1">
      <c r="A126" s="36"/>
      <c r="B126" s="37"/>
      <c r="C126" s="91" t="s">
        <v>126</v>
      </c>
      <c r="D126" s="36"/>
      <c r="E126" s="36"/>
      <c r="F126" s="36"/>
      <c r="G126" s="36"/>
      <c r="H126" s="36"/>
      <c r="I126" s="36"/>
      <c r="J126" s="163">
        <f>BK126</f>
        <v>0</v>
      </c>
      <c r="K126" s="36"/>
      <c r="L126" s="37"/>
      <c r="M126" s="87"/>
      <c r="N126" s="71"/>
      <c r="O126" s="88"/>
      <c r="P126" s="164">
        <f>P127+P161+P163+P165+P167+P169</f>
        <v>0</v>
      </c>
      <c r="Q126" s="88"/>
      <c r="R126" s="164">
        <f>R127+R161+R163+R165+R167+R169</f>
        <v>0</v>
      </c>
      <c r="S126" s="88"/>
      <c r="T126" s="165">
        <f>T127+T161+T163+T165+T167+T169</f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T126" s="17" t="s">
        <v>76</v>
      </c>
      <c r="AU126" s="17" t="s">
        <v>103</v>
      </c>
      <c r="BK126" s="166">
        <f>BK127+BK161+BK163+BK165+BK167+BK169</f>
        <v>0</v>
      </c>
    </row>
    <row r="127" s="12" customFormat="1" ht="25.92" customHeight="1">
      <c r="A127" s="12"/>
      <c r="B127" s="167"/>
      <c r="C127" s="12"/>
      <c r="D127" s="168" t="s">
        <v>76</v>
      </c>
      <c r="E127" s="169" t="s">
        <v>709</v>
      </c>
      <c r="F127" s="169" t="s">
        <v>710</v>
      </c>
      <c r="G127" s="12"/>
      <c r="H127" s="12"/>
      <c r="I127" s="170"/>
      <c r="J127" s="155">
        <f>BK127</f>
        <v>0</v>
      </c>
      <c r="K127" s="12"/>
      <c r="L127" s="167"/>
      <c r="M127" s="171"/>
      <c r="N127" s="172"/>
      <c r="O127" s="172"/>
      <c r="P127" s="173">
        <f>SUM(P128:P160)</f>
        <v>0</v>
      </c>
      <c r="Q127" s="172"/>
      <c r="R127" s="173">
        <f>SUM(R128:R160)</f>
        <v>0</v>
      </c>
      <c r="S127" s="172"/>
      <c r="T127" s="174">
        <f>SUM(T128:T160)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68" t="s">
        <v>84</v>
      </c>
      <c r="AT127" s="175" t="s">
        <v>76</v>
      </c>
      <c r="AU127" s="175" t="s">
        <v>77</v>
      </c>
      <c r="AY127" s="168" t="s">
        <v>129</v>
      </c>
      <c r="BK127" s="176">
        <f>SUM(BK128:BK160)</f>
        <v>0</v>
      </c>
    </row>
    <row r="128" s="2" customFormat="1" ht="16.5" customHeight="1">
      <c r="A128" s="36"/>
      <c r="B128" s="179"/>
      <c r="C128" s="180" t="s">
        <v>84</v>
      </c>
      <c r="D128" s="180" t="s">
        <v>132</v>
      </c>
      <c r="E128" s="181" t="s">
        <v>711</v>
      </c>
      <c r="F128" s="182" t="s">
        <v>712</v>
      </c>
      <c r="G128" s="183" t="s">
        <v>184</v>
      </c>
      <c r="H128" s="184">
        <v>65</v>
      </c>
      <c r="I128" s="185"/>
      <c r="J128" s="186">
        <f>ROUND(I128*H128,2)</f>
        <v>0</v>
      </c>
      <c r="K128" s="187"/>
      <c r="L128" s="37"/>
      <c r="M128" s="188" t="s">
        <v>1</v>
      </c>
      <c r="N128" s="189" t="s">
        <v>42</v>
      </c>
      <c r="O128" s="75"/>
      <c r="P128" s="190">
        <f>O128*H128</f>
        <v>0</v>
      </c>
      <c r="Q128" s="190">
        <v>0</v>
      </c>
      <c r="R128" s="190">
        <f>Q128*H128</f>
        <v>0</v>
      </c>
      <c r="S128" s="190">
        <v>0</v>
      </c>
      <c r="T128" s="191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192" t="s">
        <v>136</v>
      </c>
      <c r="AT128" s="192" t="s">
        <v>132</v>
      </c>
      <c r="AU128" s="192" t="s">
        <v>84</v>
      </c>
      <c r="AY128" s="17" t="s">
        <v>129</v>
      </c>
      <c r="BE128" s="193">
        <f>IF(N128="základní",J128,0)</f>
        <v>0</v>
      </c>
      <c r="BF128" s="193">
        <f>IF(N128="snížená",J128,0)</f>
        <v>0</v>
      </c>
      <c r="BG128" s="193">
        <f>IF(N128="zákl. přenesená",J128,0)</f>
        <v>0</v>
      </c>
      <c r="BH128" s="193">
        <f>IF(N128="sníž. přenesená",J128,0)</f>
        <v>0</v>
      </c>
      <c r="BI128" s="193">
        <f>IF(N128="nulová",J128,0)</f>
        <v>0</v>
      </c>
      <c r="BJ128" s="17" t="s">
        <v>84</v>
      </c>
      <c r="BK128" s="193">
        <f>ROUND(I128*H128,2)</f>
        <v>0</v>
      </c>
      <c r="BL128" s="17" t="s">
        <v>136</v>
      </c>
      <c r="BM128" s="192" t="s">
        <v>86</v>
      </c>
    </row>
    <row r="129" s="2" customFormat="1" ht="24.15" customHeight="1">
      <c r="A129" s="36"/>
      <c r="B129" s="179"/>
      <c r="C129" s="180" t="s">
        <v>86</v>
      </c>
      <c r="D129" s="180" t="s">
        <v>132</v>
      </c>
      <c r="E129" s="181" t="s">
        <v>713</v>
      </c>
      <c r="F129" s="182" t="s">
        <v>714</v>
      </c>
      <c r="G129" s="183" t="s">
        <v>184</v>
      </c>
      <c r="H129" s="184">
        <v>65</v>
      </c>
      <c r="I129" s="185"/>
      <c r="J129" s="186">
        <f>ROUND(I129*H129,2)</f>
        <v>0</v>
      </c>
      <c r="K129" s="187"/>
      <c r="L129" s="37"/>
      <c r="M129" s="188" t="s">
        <v>1</v>
      </c>
      <c r="N129" s="189" t="s">
        <v>42</v>
      </c>
      <c r="O129" s="75"/>
      <c r="P129" s="190">
        <f>O129*H129</f>
        <v>0</v>
      </c>
      <c r="Q129" s="190">
        <v>0</v>
      </c>
      <c r="R129" s="190">
        <f>Q129*H129</f>
        <v>0</v>
      </c>
      <c r="S129" s="190">
        <v>0</v>
      </c>
      <c r="T129" s="191">
        <f>S129*H129</f>
        <v>0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192" t="s">
        <v>136</v>
      </c>
      <c r="AT129" s="192" t="s">
        <v>132</v>
      </c>
      <c r="AU129" s="192" t="s">
        <v>84</v>
      </c>
      <c r="AY129" s="17" t="s">
        <v>129</v>
      </c>
      <c r="BE129" s="193">
        <f>IF(N129="základní",J129,0)</f>
        <v>0</v>
      </c>
      <c r="BF129" s="193">
        <f>IF(N129="snížená",J129,0)</f>
        <v>0</v>
      </c>
      <c r="BG129" s="193">
        <f>IF(N129="zákl. přenesená",J129,0)</f>
        <v>0</v>
      </c>
      <c r="BH129" s="193">
        <f>IF(N129="sníž. přenesená",J129,0)</f>
        <v>0</v>
      </c>
      <c r="BI129" s="193">
        <f>IF(N129="nulová",J129,0)</f>
        <v>0</v>
      </c>
      <c r="BJ129" s="17" t="s">
        <v>84</v>
      </c>
      <c r="BK129" s="193">
        <f>ROUND(I129*H129,2)</f>
        <v>0</v>
      </c>
      <c r="BL129" s="17" t="s">
        <v>136</v>
      </c>
      <c r="BM129" s="192" t="s">
        <v>136</v>
      </c>
    </row>
    <row r="130" s="2" customFormat="1" ht="16.5" customHeight="1">
      <c r="A130" s="36"/>
      <c r="B130" s="179"/>
      <c r="C130" s="180" t="s">
        <v>141</v>
      </c>
      <c r="D130" s="180" t="s">
        <v>132</v>
      </c>
      <c r="E130" s="181" t="s">
        <v>715</v>
      </c>
      <c r="F130" s="182" t="s">
        <v>716</v>
      </c>
      <c r="G130" s="183" t="s">
        <v>184</v>
      </c>
      <c r="H130" s="184">
        <v>65</v>
      </c>
      <c r="I130" s="185"/>
      <c r="J130" s="186">
        <f>ROUND(I130*H130,2)</f>
        <v>0</v>
      </c>
      <c r="K130" s="187"/>
      <c r="L130" s="37"/>
      <c r="M130" s="188" t="s">
        <v>1</v>
      </c>
      <c r="N130" s="189" t="s">
        <v>42</v>
      </c>
      <c r="O130" s="75"/>
      <c r="P130" s="190">
        <f>O130*H130</f>
        <v>0</v>
      </c>
      <c r="Q130" s="190">
        <v>0</v>
      </c>
      <c r="R130" s="190">
        <f>Q130*H130</f>
        <v>0</v>
      </c>
      <c r="S130" s="190">
        <v>0</v>
      </c>
      <c r="T130" s="191">
        <f>S130*H130</f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192" t="s">
        <v>136</v>
      </c>
      <c r="AT130" s="192" t="s">
        <v>132</v>
      </c>
      <c r="AU130" s="192" t="s">
        <v>84</v>
      </c>
      <c r="AY130" s="17" t="s">
        <v>129</v>
      </c>
      <c r="BE130" s="193">
        <f>IF(N130="základní",J130,0)</f>
        <v>0</v>
      </c>
      <c r="BF130" s="193">
        <f>IF(N130="snížená",J130,0)</f>
        <v>0</v>
      </c>
      <c r="BG130" s="193">
        <f>IF(N130="zákl. přenesená",J130,0)</f>
        <v>0</v>
      </c>
      <c r="BH130" s="193">
        <f>IF(N130="sníž. přenesená",J130,0)</f>
        <v>0</v>
      </c>
      <c r="BI130" s="193">
        <f>IF(N130="nulová",J130,0)</f>
        <v>0</v>
      </c>
      <c r="BJ130" s="17" t="s">
        <v>84</v>
      </c>
      <c r="BK130" s="193">
        <f>ROUND(I130*H130,2)</f>
        <v>0</v>
      </c>
      <c r="BL130" s="17" t="s">
        <v>136</v>
      </c>
      <c r="BM130" s="192" t="s">
        <v>153</v>
      </c>
    </row>
    <row r="131" s="2" customFormat="1" ht="16.5" customHeight="1">
      <c r="A131" s="36"/>
      <c r="B131" s="179"/>
      <c r="C131" s="180" t="s">
        <v>136</v>
      </c>
      <c r="D131" s="180" t="s">
        <v>132</v>
      </c>
      <c r="E131" s="181" t="s">
        <v>717</v>
      </c>
      <c r="F131" s="182" t="s">
        <v>718</v>
      </c>
      <c r="G131" s="183" t="s">
        <v>135</v>
      </c>
      <c r="H131" s="184">
        <v>1</v>
      </c>
      <c r="I131" s="185"/>
      <c r="J131" s="186">
        <f>ROUND(I131*H131,2)</f>
        <v>0</v>
      </c>
      <c r="K131" s="187"/>
      <c r="L131" s="37"/>
      <c r="M131" s="188" t="s">
        <v>1</v>
      </c>
      <c r="N131" s="189" t="s">
        <v>42</v>
      </c>
      <c r="O131" s="75"/>
      <c r="P131" s="190">
        <f>O131*H131</f>
        <v>0</v>
      </c>
      <c r="Q131" s="190">
        <v>0</v>
      </c>
      <c r="R131" s="190">
        <f>Q131*H131</f>
        <v>0</v>
      </c>
      <c r="S131" s="190">
        <v>0</v>
      </c>
      <c r="T131" s="191">
        <f>S131*H131</f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192" t="s">
        <v>136</v>
      </c>
      <c r="AT131" s="192" t="s">
        <v>132</v>
      </c>
      <c r="AU131" s="192" t="s">
        <v>84</v>
      </c>
      <c r="AY131" s="17" t="s">
        <v>129</v>
      </c>
      <c r="BE131" s="193">
        <f>IF(N131="základní",J131,0)</f>
        <v>0</v>
      </c>
      <c r="BF131" s="193">
        <f>IF(N131="snížená",J131,0)</f>
        <v>0</v>
      </c>
      <c r="BG131" s="193">
        <f>IF(N131="zákl. přenesená",J131,0)</f>
        <v>0</v>
      </c>
      <c r="BH131" s="193">
        <f>IF(N131="sníž. přenesená",J131,0)</f>
        <v>0</v>
      </c>
      <c r="BI131" s="193">
        <f>IF(N131="nulová",J131,0)</f>
        <v>0</v>
      </c>
      <c r="BJ131" s="17" t="s">
        <v>84</v>
      </c>
      <c r="BK131" s="193">
        <f>ROUND(I131*H131,2)</f>
        <v>0</v>
      </c>
      <c r="BL131" s="17" t="s">
        <v>136</v>
      </c>
      <c r="BM131" s="192" t="s">
        <v>165</v>
      </c>
    </row>
    <row r="132" s="2" customFormat="1" ht="21.75" customHeight="1">
      <c r="A132" s="36"/>
      <c r="B132" s="179"/>
      <c r="C132" s="180" t="s">
        <v>148</v>
      </c>
      <c r="D132" s="180" t="s">
        <v>132</v>
      </c>
      <c r="E132" s="181" t="s">
        <v>719</v>
      </c>
      <c r="F132" s="182" t="s">
        <v>720</v>
      </c>
      <c r="G132" s="183" t="s">
        <v>135</v>
      </c>
      <c r="H132" s="184">
        <v>1</v>
      </c>
      <c r="I132" s="185"/>
      <c r="J132" s="186">
        <f>ROUND(I132*H132,2)</f>
        <v>0</v>
      </c>
      <c r="K132" s="187"/>
      <c r="L132" s="37"/>
      <c r="M132" s="188" t="s">
        <v>1</v>
      </c>
      <c r="N132" s="189" t="s">
        <v>42</v>
      </c>
      <c r="O132" s="75"/>
      <c r="P132" s="190">
        <f>O132*H132</f>
        <v>0</v>
      </c>
      <c r="Q132" s="190">
        <v>0</v>
      </c>
      <c r="R132" s="190">
        <f>Q132*H132</f>
        <v>0</v>
      </c>
      <c r="S132" s="190">
        <v>0</v>
      </c>
      <c r="T132" s="191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192" t="s">
        <v>136</v>
      </c>
      <c r="AT132" s="192" t="s">
        <v>132</v>
      </c>
      <c r="AU132" s="192" t="s">
        <v>84</v>
      </c>
      <c r="AY132" s="17" t="s">
        <v>129</v>
      </c>
      <c r="BE132" s="193">
        <f>IF(N132="základní",J132,0)</f>
        <v>0</v>
      </c>
      <c r="BF132" s="193">
        <f>IF(N132="snížená",J132,0)</f>
        <v>0</v>
      </c>
      <c r="BG132" s="193">
        <f>IF(N132="zákl. přenesená",J132,0)</f>
        <v>0</v>
      </c>
      <c r="BH132" s="193">
        <f>IF(N132="sníž. přenesená",J132,0)</f>
        <v>0</v>
      </c>
      <c r="BI132" s="193">
        <f>IF(N132="nulová",J132,0)</f>
        <v>0</v>
      </c>
      <c r="BJ132" s="17" t="s">
        <v>84</v>
      </c>
      <c r="BK132" s="193">
        <f>ROUND(I132*H132,2)</f>
        <v>0</v>
      </c>
      <c r="BL132" s="17" t="s">
        <v>136</v>
      </c>
      <c r="BM132" s="192" t="s">
        <v>177</v>
      </c>
    </row>
    <row r="133" s="2" customFormat="1" ht="24.15" customHeight="1">
      <c r="A133" s="36"/>
      <c r="B133" s="179"/>
      <c r="C133" s="180" t="s">
        <v>153</v>
      </c>
      <c r="D133" s="180" t="s">
        <v>132</v>
      </c>
      <c r="E133" s="181" t="s">
        <v>721</v>
      </c>
      <c r="F133" s="182" t="s">
        <v>722</v>
      </c>
      <c r="G133" s="183" t="s">
        <v>135</v>
      </c>
      <c r="H133" s="184">
        <v>1</v>
      </c>
      <c r="I133" s="185"/>
      <c r="J133" s="186">
        <f>ROUND(I133*H133,2)</f>
        <v>0</v>
      </c>
      <c r="K133" s="187"/>
      <c r="L133" s="37"/>
      <c r="M133" s="188" t="s">
        <v>1</v>
      </c>
      <c r="N133" s="189" t="s">
        <v>42</v>
      </c>
      <c r="O133" s="75"/>
      <c r="P133" s="190">
        <f>O133*H133</f>
        <v>0</v>
      </c>
      <c r="Q133" s="190">
        <v>0</v>
      </c>
      <c r="R133" s="190">
        <f>Q133*H133</f>
        <v>0</v>
      </c>
      <c r="S133" s="190">
        <v>0</v>
      </c>
      <c r="T133" s="191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192" t="s">
        <v>136</v>
      </c>
      <c r="AT133" s="192" t="s">
        <v>132</v>
      </c>
      <c r="AU133" s="192" t="s">
        <v>84</v>
      </c>
      <c r="AY133" s="17" t="s">
        <v>129</v>
      </c>
      <c r="BE133" s="193">
        <f>IF(N133="základní",J133,0)</f>
        <v>0</v>
      </c>
      <c r="BF133" s="193">
        <f>IF(N133="snížená",J133,0)</f>
        <v>0</v>
      </c>
      <c r="BG133" s="193">
        <f>IF(N133="zákl. přenesená",J133,0)</f>
        <v>0</v>
      </c>
      <c r="BH133" s="193">
        <f>IF(N133="sníž. přenesená",J133,0)</f>
        <v>0</v>
      </c>
      <c r="BI133" s="193">
        <f>IF(N133="nulová",J133,0)</f>
        <v>0</v>
      </c>
      <c r="BJ133" s="17" t="s">
        <v>84</v>
      </c>
      <c r="BK133" s="193">
        <f>ROUND(I133*H133,2)</f>
        <v>0</v>
      </c>
      <c r="BL133" s="17" t="s">
        <v>136</v>
      </c>
      <c r="BM133" s="192" t="s">
        <v>8</v>
      </c>
    </row>
    <row r="134" s="2" customFormat="1" ht="24.15" customHeight="1">
      <c r="A134" s="36"/>
      <c r="B134" s="179"/>
      <c r="C134" s="180" t="s">
        <v>160</v>
      </c>
      <c r="D134" s="180" t="s">
        <v>132</v>
      </c>
      <c r="E134" s="181" t="s">
        <v>723</v>
      </c>
      <c r="F134" s="182" t="s">
        <v>724</v>
      </c>
      <c r="G134" s="183" t="s">
        <v>135</v>
      </c>
      <c r="H134" s="184">
        <v>1</v>
      </c>
      <c r="I134" s="185"/>
      <c r="J134" s="186">
        <f>ROUND(I134*H134,2)</f>
        <v>0</v>
      </c>
      <c r="K134" s="187"/>
      <c r="L134" s="37"/>
      <c r="M134" s="188" t="s">
        <v>1</v>
      </c>
      <c r="N134" s="189" t="s">
        <v>42</v>
      </c>
      <c r="O134" s="75"/>
      <c r="P134" s="190">
        <f>O134*H134</f>
        <v>0</v>
      </c>
      <c r="Q134" s="190">
        <v>0</v>
      </c>
      <c r="R134" s="190">
        <f>Q134*H134</f>
        <v>0</v>
      </c>
      <c r="S134" s="190">
        <v>0</v>
      </c>
      <c r="T134" s="191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192" t="s">
        <v>136</v>
      </c>
      <c r="AT134" s="192" t="s">
        <v>132</v>
      </c>
      <c r="AU134" s="192" t="s">
        <v>84</v>
      </c>
      <c r="AY134" s="17" t="s">
        <v>129</v>
      </c>
      <c r="BE134" s="193">
        <f>IF(N134="základní",J134,0)</f>
        <v>0</v>
      </c>
      <c r="BF134" s="193">
        <f>IF(N134="snížená",J134,0)</f>
        <v>0</v>
      </c>
      <c r="BG134" s="193">
        <f>IF(N134="zákl. přenesená",J134,0)</f>
        <v>0</v>
      </c>
      <c r="BH134" s="193">
        <f>IF(N134="sníž. přenesená",J134,0)</f>
        <v>0</v>
      </c>
      <c r="BI134" s="193">
        <f>IF(N134="nulová",J134,0)</f>
        <v>0</v>
      </c>
      <c r="BJ134" s="17" t="s">
        <v>84</v>
      </c>
      <c r="BK134" s="193">
        <f>ROUND(I134*H134,2)</f>
        <v>0</v>
      </c>
      <c r="BL134" s="17" t="s">
        <v>136</v>
      </c>
      <c r="BM134" s="192" t="s">
        <v>198</v>
      </c>
    </row>
    <row r="135" s="2" customFormat="1" ht="24.15" customHeight="1">
      <c r="A135" s="36"/>
      <c r="B135" s="179"/>
      <c r="C135" s="180" t="s">
        <v>165</v>
      </c>
      <c r="D135" s="180" t="s">
        <v>132</v>
      </c>
      <c r="E135" s="181" t="s">
        <v>725</v>
      </c>
      <c r="F135" s="182" t="s">
        <v>726</v>
      </c>
      <c r="G135" s="183" t="s">
        <v>727</v>
      </c>
      <c r="H135" s="184">
        <v>1</v>
      </c>
      <c r="I135" s="185"/>
      <c r="J135" s="186">
        <f>ROUND(I135*H135,2)</f>
        <v>0</v>
      </c>
      <c r="K135" s="187"/>
      <c r="L135" s="37"/>
      <c r="M135" s="188" t="s">
        <v>1</v>
      </c>
      <c r="N135" s="189" t="s">
        <v>42</v>
      </c>
      <c r="O135" s="75"/>
      <c r="P135" s="190">
        <f>O135*H135</f>
        <v>0</v>
      </c>
      <c r="Q135" s="190">
        <v>0</v>
      </c>
      <c r="R135" s="190">
        <f>Q135*H135</f>
        <v>0</v>
      </c>
      <c r="S135" s="190">
        <v>0</v>
      </c>
      <c r="T135" s="191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192" t="s">
        <v>136</v>
      </c>
      <c r="AT135" s="192" t="s">
        <v>132</v>
      </c>
      <c r="AU135" s="192" t="s">
        <v>84</v>
      </c>
      <c r="AY135" s="17" t="s">
        <v>129</v>
      </c>
      <c r="BE135" s="193">
        <f>IF(N135="základní",J135,0)</f>
        <v>0</v>
      </c>
      <c r="BF135" s="193">
        <f>IF(N135="snížená",J135,0)</f>
        <v>0</v>
      </c>
      <c r="BG135" s="193">
        <f>IF(N135="zákl. přenesená",J135,0)</f>
        <v>0</v>
      </c>
      <c r="BH135" s="193">
        <f>IF(N135="sníž. přenesená",J135,0)</f>
        <v>0</v>
      </c>
      <c r="BI135" s="193">
        <f>IF(N135="nulová",J135,0)</f>
        <v>0</v>
      </c>
      <c r="BJ135" s="17" t="s">
        <v>84</v>
      </c>
      <c r="BK135" s="193">
        <f>ROUND(I135*H135,2)</f>
        <v>0</v>
      </c>
      <c r="BL135" s="17" t="s">
        <v>136</v>
      </c>
      <c r="BM135" s="192" t="s">
        <v>216</v>
      </c>
    </row>
    <row r="136" s="2" customFormat="1" ht="16.5" customHeight="1">
      <c r="A136" s="36"/>
      <c r="B136" s="179"/>
      <c r="C136" s="180" t="s">
        <v>172</v>
      </c>
      <c r="D136" s="180" t="s">
        <v>132</v>
      </c>
      <c r="E136" s="181" t="s">
        <v>728</v>
      </c>
      <c r="F136" s="182" t="s">
        <v>729</v>
      </c>
      <c r="G136" s="183" t="s">
        <v>727</v>
      </c>
      <c r="H136" s="184">
        <v>1</v>
      </c>
      <c r="I136" s="185"/>
      <c r="J136" s="186">
        <f>ROUND(I136*H136,2)</f>
        <v>0</v>
      </c>
      <c r="K136" s="187"/>
      <c r="L136" s="37"/>
      <c r="M136" s="188" t="s">
        <v>1</v>
      </c>
      <c r="N136" s="189" t="s">
        <v>42</v>
      </c>
      <c r="O136" s="75"/>
      <c r="P136" s="190">
        <f>O136*H136</f>
        <v>0</v>
      </c>
      <c r="Q136" s="190">
        <v>0</v>
      </c>
      <c r="R136" s="190">
        <f>Q136*H136</f>
        <v>0</v>
      </c>
      <c r="S136" s="190">
        <v>0</v>
      </c>
      <c r="T136" s="191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192" t="s">
        <v>136</v>
      </c>
      <c r="AT136" s="192" t="s">
        <v>132</v>
      </c>
      <c r="AU136" s="192" t="s">
        <v>84</v>
      </c>
      <c r="AY136" s="17" t="s">
        <v>129</v>
      </c>
      <c r="BE136" s="193">
        <f>IF(N136="základní",J136,0)</f>
        <v>0</v>
      </c>
      <c r="BF136" s="193">
        <f>IF(N136="snížená",J136,0)</f>
        <v>0</v>
      </c>
      <c r="BG136" s="193">
        <f>IF(N136="zákl. přenesená",J136,0)</f>
        <v>0</v>
      </c>
      <c r="BH136" s="193">
        <f>IF(N136="sníž. přenesená",J136,0)</f>
        <v>0</v>
      </c>
      <c r="BI136" s="193">
        <f>IF(N136="nulová",J136,0)</f>
        <v>0</v>
      </c>
      <c r="BJ136" s="17" t="s">
        <v>84</v>
      </c>
      <c r="BK136" s="193">
        <f>ROUND(I136*H136,2)</f>
        <v>0</v>
      </c>
      <c r="BL136" s="17" t="s">
        <v>136</v>
      </c>
      <c r="BM136" s="192" t="s">
        <v>224</v>
      </c>
    </row>
    <row r="137" s="2" customFormat="1" ht="37.8" customHeight="1">
      <c r="A137" s="36"/>
      <c r="B137" s="179"/>
      <c r="C137" s="180" t="s">
        <v>177</v>
      </c>
      <c r="D137" s="180" t="s">
        <v>132</v>
      </c>
      <c r="E137" s="181" t="s">
        <v>730</v>
      </c>
      <c r="F137" s="182" t="s">
        <v>731</v>
      </c>
      <c r="G137" s="183" t="s">
        <v>184</v>
      </c>
      <c r="H137" s="184">
        <v>65</v>
      </c>
      <c r="I137" s="185"/>
      <c r="J137" s="186">
        <f>ROUND(I137*H137,2)</f>
        <v>0</v>
      </c>
      <c r="K137" s="187"/>
      <c r="L137" s="37"/>
      <c r="M137" s="188" t="s">
        <v>1</v>
      </c>
      <c r="N137" s="189" t="s">
        <v>42</v>
      </c>
      <c r="O137" s="75"/>
      <c r="P137" s="190">
        <f>O137*H137</f>
        <v>0</v>
      </c>
      <c r="Q137" s="190">
        <v>0</v>
      </c>
      <c r="R137" s="190">
        <f>Q137*H137</f>
        <v>0</v>
      </c>
      <c r="S137" s="190">
        <v>0</v>
      </c>
      <c r="T137" s="191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192" t="s">
        <v>136</v>
      </c>
      <c r="AT137" s="192" t="s">
        <v>132</v>
      </c>
      <c r="AU137" s="192" t="s">
        <v>84</v>
      </c>
      <c r="AY137" s="17" t="s">
        <v>129</v>
      </c>
      <c r="BE137" s="193">
        <f>IF(N137="základní",J137,0)</f>
        <v>0</v>
      </c>
      <c r="BF137" s="193">
        <f>IF(N137="snížená",J137,0)</f>
        <v>0</v>
      </c>
      <c r="BG137" s="193">
        <f>IF(N137="zákl. přenesená",J137,0)</f>
        <v>0</v>
      </c>
      <c r="BH137" s="193">
        <f>IF(N137="sníž. přenesená",J137,0)</f>
        <v>0</v>
      </c>
      <c r="BI137" s="193">
        <f>IF(N137="nulová",J137,0)</f>
        <v>0</v>
      </c>
      <c r="BJ137" s="17" t="s">
        <v>84</v>
      </c>
      <c r="BK137" s="193">
        <f>ROUND(I137*H137,2)</f>
        <v>0</v>
      </c>
      <c r="BL137" s="17" t="s">
        <v>136</v>
      </c>
      <c r="BM137" s="192" t="s">
        <v>237</v>
      </c>
    </row>
    <row r="138" s="2" customFormat="1" ht="33" customHeight="1">
      <c r="A138" s="36"/>
      <c r="B138" s="179"/>
      <c r="C138" s="180" t="s">
        <v>130</v>
      </c>
      <c r="D138" s="180" t="s">
        <v>132</v>
      </c>
      <c r="E138" s="181" t="s">
        <v>732</v>
      </c>
      <c r="F138" s="182" t="s">
        <v>733</v>
      </c>
      <c r="G138" s="183" t="s">
        <v>156</v>
      </c>
      <c r="H138" s="184">
        <v>20</v>
      </c>
      <c r="I138" s="185"/>
      <c r="J138" s="186">
        <f>ROUND(I138*H138,2)</f>
        <v>0</v>
      </c>
      <c r="K138" s="187"/>
      <c r="L138" s="37"/>
      <c r="M138" s="188" t="s">
        <v>1</v>
      </c>
      <c r="N138" s="189" t="s">
        <v>42</v>
      </c>
      <c r="O138" s="75"/>
      <c r="P138" s="190">
        <f>O138*H138</f>
        <v>0</v>
      </c>
      <c r="Q138" s="190">
        <v>0</v>
      </c>
      <c r="R138" s="190">
        <f>Q138*H138</f>
        <v>0</v>
      </c>
      <c r="S138" s="190">
        <v>0</v>
      </c>
      <c r="T138" s="191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192" t="s">
        <v>136</v>
      </c>
      <c r="AT138" s="192" t="s">
        <v>132</v>
      </c>
      <c r="AU138" s="192" t="s">
        <v>84</v>
      </c>
      <c r="AY138" s="17" t="s">
        <v>129</v>
      </c>
      <c r="BE138" s="193">
        <f>IF(N138="základní",J138,0)</f>
        <v>0</v>
      </c>
      <c r="BF138" s="193">
        <f>IF(N138="snížená",J138,0)</f>
        <v>0</v>
      </c>
      <c r="BG138" s="193">
        <f>IF(N138="zákl. přenesená",J138,0)</f>
        <v>0</v>
      </c>
      <c r="BH138" s="193">
        <f>IF(N138="sníž. přenesená",J138,0)</f>
        <v>0</v>
      </c>
      <c r="BI138" s="193">
        <f>IF(N138="nulová",J138,0)</f>
        <v>0</v>
      </c>
      <c r="BJ138" s="17" t="s">
        <v>84</v>
      </c>
      <c r="BK138" s="193">
        <f>ROUND(I138*H138,2)</f>
        <v>0</v>
      </c>
      <c r="BL138" s="17" t="s">
        <v>136</v>
      </c>
      <c r="BM138" s="192" t="s">
        <v>248</v>
      </c>
    </row>
    <row r="139" s="2" customFormat="1" ht="33" customHeight="1">
      <c r="A139" s="36"/>
      <c r="B139" s="179"/>
      <c r="C139" s="180" t="s">
        <v>8</v>
      </c>
      <c r="D139" s="180" t="s">
        <v>132</v>
      </c>
      <c r="E139" s="181" t="s">
        <v>734</v>
      </c>
      <c r="F139" s="182" t="s">
        <v>735</v>
      </c>
      <c r="G139" s="183" t="s">
        <v>201</v>
      </c>
      <c r="H139" s="184">
        <v>0.59999999999999998</v>
      </c>
      <c r="I139" s="185"/>
      <c r="J139" s="186">
        <f>ROUND(I139*H139,2)</f>
        <v>0</v>
      </c>
      <c r="K139" s="187"/>
      <c r="L139" s="37"/>
      <c r="M139" s="188" t="s">
        <v>1</v>
      </c>
      <c r="N139" s="189" t="s">
        <v>42</v>
      </c>
      <c r="O139" s="75"/>
      <c r="P139" s="190">
        <f>O139*H139</f>
        <v>0</v>
      </c>
      <c r="Q139" s="190">
        <v>0</v>
      </c>
      <c r="R139" s="190">
        <f>Q139*H139</f>
        <v>0</v>
      </c>
      <c r="S139" s="190">
        <v>0</v>
      </c>
      <c r="T139" s="191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192" t="s">
        <v>136</v>
      </c>
      <c r="AT139" s="192" t="s">
        <v>132</v>
      </c>
      <c r="AU139" s="192" t="s">
        <v>84</v>
      </c>
      <c r="AY139" s="17" t="s">
        <v>129</v>
      </c>
      <c r="BE139" s="193">
        <f>IF(N139="základní",J139,0)</f>
        <v>0</v>
      </c>
      <c r="BF139" s="193">
        <f>IF(N139="snížená",J139,0)</f>
        <v>0</v>
      </c>
      <c r="BG139" s="193">
        <f>IF(N139="zákl. přenesená",J139,0)</f>
        <v>0</v>
      </c>
      <c r="BH139" s="193">
        <f>IF(N139="sníž. přenesená",J139,0)</f>
        <v>0</v>
      </c>
      <c r="BI139" s="193">
        <f>IF(N139="nulová",J139,0)</f>
        <v>0</v>
      </c>
      <c r="BJ139" s="17" t="s">
        <v>84</v>
      </c>
      <c r="BK139" s="193">
        <f>ROUND(I139*H139,2)</f>
        <v>0</v>
      </c>
      <c r="BL139" s="17" t="s">
        <v>136</v>
      </c>
      <c r="BM139" s="192" t="s">
        <v>259</v>
      </c>
    </row>
    <row r="140" s="2" customFormat="1" ht="24.15" customHeight="1">
      <c r="A140" s="36"/>
      <c r="B140" s="179"/>
      <c r="C140" s="180" t="s">
        <v>192</v>
      </c>
      <c r="D140" s="180" t="s">
        <v>132</v>
      </c>
      <c r="E140" s="181" t="s">
        <v>736</v>
      </c>
      <c r="F140" s="182" t="s">
        <v>737</v>
      </c>
      <c r="G140" s="183" t="s">
        <v>201</v>
      </c>
      <c r="H140" s="184">
        <v>9</v>
      </c>
      <c r="I140" s="185"/>
      <c r="J140" s="186">
        <f>ROUND(I140*H140,2)</f>
        <v>0</v>
      </c>
      <c r="K140" s="187"/>
      <c r="L140" s="37"/>
      <c r="M140" s="188" t="s">
        <v>1</v>
      </c>
      <c r="N140" s="189" t="s">
        <v>42</v>
      </c>
      <c r="O140" s="75"/>
      <c r="P140" s="190">
        <f>O140*H140</f>
        <v>0</v>
      </c>
      <c r="Q140" s="190">
        <v>0</v>
      </c>
      <c r="R140" s="190">
        <f>Q140*H140</f>
        <v>0</v>
      </c>
      <c r="S140" s="190">
        <v>0</v>
      </c>
      <c r="T140" s="191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192" t="s">
        <v>136</v>
      </c>
      <c r="AT140" s="192" t="s">
        <v>132</v>
      </c>
      <c r="AU140" s="192" t="s">
        <v>84</v>
      </c>
      <c r="AY140" s="17" t="s">
        <v>129</v>
      </c>
      <c r="BE140" s="193">
        <f>IF(N140="základní",J140,0)</f>
        <v>0</v>
      </c>
      <c r="BF140" s="193">
        <f>IF(N140="snížená",J140,0)</f>
        <v>0</v>
      </c>
      <c r="BG140" s="193">
        <f>IF(N140="zákl. přenesená",J140,0)</f>
        <v>0</v>
      </c>
      <c r="BH140" s="193">
        <f>IF(N140="sníž. přenesená",J140,0)</f>
        <v>0</v>
      </c>
      <c r="BI140" s="193">
        <f>IF(N140="nulová",J140,0)</f>
        <v>0</v>
      </c>
      <c r="BJ140" s="17" t="s">
        <v>84</v>
      </c>
      <c r="BK140" s="193">
        <f>ROUND(I140*H140,2)</f>
        <v>0</v>
      </c>
      <c r="BL140" s="17" t="s">
        <v>136</v>
      </c>
      <c r="BM140" s="192" t="s">
        <v>268</v>
      </c>
    </row>
    <row r="141" s="2" customFormat="1" ht="37.8" customHeight="1">
      <c r="A141" s="36"/>
      <c r="B141" s="179"/>
      <c r="C141" s="180" t="s">
        <v>198</v>
      </c>
      <c r="D141" s="180" t="s">
        <v>132</v>
      </c>
      <c r="E141" s="181" t="s">
        <v>738</v>
      </c>
      <c r="F141" s="182" t="s">
        <v>739</v>
      </c>
      <c r="G141" s="183" t="s">
        <v>135</v>
      </c>
      <c r="H141" s="184">
        <v>1</v>
      </c>
      <c r="I141" s="185"/>
      <c r="J141" s="186">
        <f>ROUND(I141*H141,2)</f>
        <v>0</v>
      </c>
      <c r="K141" s="187"/>
      <c r="L141" s="37"/>
      <c r="M141" s="188" t="s">
        <v>1</v>
      </c>
      <c r="N141" s="189" t="s">
        <v>42</v>
      </c>
      <c r="O141" s="75"/>
      <c r="P141" s="190">
        <f>O141*H141</f>
        <v>0</v>
      </c>
      <c r="Q141" s="190">
        <v>0</v>
      </c>
      <c r="R141" s="190">
        <f>Q141*H141</f>
        <v>0</v>
      </c>
      <c r="S141" s="190">
        <v>0</v>
      </c>
      <c r="T141" s="191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192" t="s">
        <v>136</v>
      </c>
      <c r="AT141" s="192" t="s">
        <v>132</v>
      </c>
      <c r="AU141" s="192" t="s">
        <v>84</v>
      </c>
      <c r="AY141" s="17" t="s">
        <v>129</v>
      </c>
      <c r="BE141" s="193">
        <f>IF(N141="základní",J141,0)</f>
        <v>0</v>
      </c>
      <c r="BF141" s="193">
        <f>IF(N141="snížená",J141,0)</f>
        <v>0</v>
      </c>
      <c r="BG141" s="193">
        <f>IF(N141="zákl. přenesená",J141,0)</f>
        <v>0</v>
      </c>
      <c r="BH141" s="193">
        <f>IF(N141="sníž. přenesená",J141,0)</f>
        <v>0</v>
      </c>
      <c r="BI141" s="193">
        <f>IF(N141="nulová",J141,0)</f>
        <v>0</v>
      </c>
      <c r="BJ141" s="17" t="s">
        <v>84</v>
      </c>
      <c r="BK141" s="193">
        <f>ROUND(I141*H141,2)</f>
        <v>0</v>
      </c>
      <c r="BL141" s="17" t="s">
        <v>136</v>
      </c>
      <c r="BM141" s="192" t="s">
        <v>276</v>
      </c>
    </row>
    <row r="142" s="2" customFormat="1" ht="37.8" customHeight="1">
      <c r="A142" s="36"/>
      <c r="B142" s="179"/>
      <c r="C142" s="180" t="s">
        <v>210</v>
      </c>
      <c r="D142" s="180" t="s">
        <v>132</v>
      </c>
      <c r="E142" s="181" t="s">
        <v>740</v>
      </c>
      <c r="F142" s="182" t="s">
        <v>741</v>
      </c>
      <c r="G142" s="183" t="s">
        <v>135</v>
      </c>
      <c r="H142" s="184">
        <v>1</v>
      </c>
      <c r="I142" s="185"/>
      <c r="J142" s="186">
        <f>ROUND(I142*H142,2)</f>
        <v>0</v>
      </c>
      <c r="K142" s="187"/>
      <c r="L142" s="37"/>
      <c r="M142" s="188" t="s">
        <v>1</v>
      </c>
      <c r="N142" s="189" t="s">
        <v>42</v>
      </c>
      <c r="O142" s="75"/>
      <c r="P142" s="190">
        <f>O142*H142</f>
        <v>0</v>
      </c>
      <c r="Q142" s="190">
        <v>0</v>
      </c>
      <c r="R142" s="190">
        <f>Q142*H142</f>
        <v>0</v>
      </c>
      <c r="S142" s="190">
        <v>0</v>
      </c>
      <c r="T142" s="191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192" t="s">
        <v>136</v>
      </c>
      <c r="AT142" s="192" t="s">
        <v>132</v>
      </c>
      <c r="AU142" s="192" t="s">
        <v>84</v>
      </c>
      <c r="AY142" s="17" t="s">
        <v>129</v>
      </c>
      <c r="BE142" s="193">
        <f>IF(N142="základní",J142,0)</f>
        <v>0</v>
      </c>
      <c r="BF142" s="193">
        <f>IF(N142="snížená",J142,0)</f>
        <v>0</v>
      </c>
      <c r="BG142" s="193">
        <f>IF(N142="zákl. přenesená",J142,0)</f>
        <v>0</v>
      </c>
      <c r="BH142" s="193">
        <f>IF(N142="sníž. přenesená",J142,0)</f>
        <v>0</v>
      </c>
      <c r="BI142" s="193">
        <f>IF(N142="nulová",J142,0)</f>
        <v>0</v>
      </c>
      <c r="BJ142" s="17" t="s">
        <v>84</v>
      </c>
      <c r="BK142" s="193">
        <f>ROUND(I142*H142,2)</f>
        <v>0</v>
      </c>
      <c r="BL142" s="17" t="s">
        <v>136</v>
      </c>
      <c r="BM142" s="192" t="s">
        <v>285</v>
      </c>
    </row>
    <row r="143" s="2" customFormat="1" ht="24.15" customHeight="1">
      <c r="A143" s="36"/>
      <c r="B143" s="179"/>
      <c r="C143" s="180" t="s">
        <v>216</v>
      </c>
      <c r="D143" s="180" t="s">
        <v>132</v>
      </c>
      <c r="E143" s="181" t="s">
        <v>742</v>
      </c>
      <c r="F143" s="182" t="s">
        <v>743</v>
      </c>
      <c r="G143" s="183" t="s">
        <v>201</v>
      </c>
      <c r="H143" s="184">
        <v>20</v>
      </c>
      <c r="I143" s="185"/>
      <c r="J143" s="186">
        <f>ROUND(I143*H143,2)</f>
        <v>0</v>
      </c>
      <c r="K143" s="187"/>
      <c r="L143" s="37"/>
      <c r="M143" s="188" t="s">
        <v>1</v>
      </c>
      <c r="N143" s="189" t="s">
        <v>42</v>
      </c>
      <c r="O143" s="75"/>
      <c r="P143" s="190">
        <f>O143*H143</f>
        <v>0</v>
      </c>
      <c r="Q143" s="190">
        <v>0</v>
      </c>
      <c r="R143" s="190">
        <f>Q143*H143</f>
        <v>0</v>
      </c>
      <c r="S143" s="190">
        <v>0</v>
      </c>
      <c r="T143" s="191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192" t="s">
        <v>136</v>
      </c>
      <c r="AT143" s="192" t="s">
        <v>132</v>
      </c>
      <c r="AU143" s="192" t="s">
        <v>84</v>
      </c>
      <c r="AY143" s="17" t="s">
        <v>129</v>
      </c>
      <c r="BE143" s="193">
        <f>IF(N143="základní",J143,0)</f>
        <v>0</v>
      </c>
      <c r="BF143" s="193">
        <f>IF(N143="snížená",J143,0)</f>
        <v>0</v>
      </c>
      <c r="BG143" s="193">
        <f>IF(N143="zákl. přenesená",J143,0)</f>
        <v>0</v>
      </c>
      <c r="BH143" s="193">
        <f>IF(N143="sníž. přenesená",J143,0)</f>
        <v>0</v>
      </c>
      <c r="BI143" s="193">
        <f>IF(N143="nulová",J143,0)</f>
        <v>0</v>
      </c>
      <c r="BJ143" s="17" t="s">
        <v>84</v>
      </c>
      <c r="BK143" s="193">
        <f>ROUND(I143*H143,2)</f>
        <v>0</v>
      </c>
      <c r="BL143" s="17" t="s">
        <v>136</v>
      </c>
      <c r="BM143" s="192" t="s">
        <v>294</v>
      </c>
    </row>
    <row r="144" s="2" customFormat="1" ht="24.15" customHeight="1">
      <c r="A144" s="36"/>
      <c r="B144" s="179"/>
      <c r="C144" s="180" t="s">
        <v>220</v>
      </c>
      <c r="D144" s="180" t="s">
        <v>132</v>
      </c>
      <c r="E144" s="181" t="s">
        <v>744</v>
      </c>
      <c r="F144" s="182" t="s">
        <v>745</v>
      </c>
      <c r="G144" s="183" t="s">
        <v>184</v>
      </c>
      <c r="H144" s="184">
        <v>65</v>
      </c>
      <c r="I144" s="185"/>
      <c r="J144" s="186">
        <f>ROUND(I144*H144,2)</f>
        <v>0</v>
      </c>
      <c r="K144" s="187"/>
      <c r="L144" s="37"/>
      <c r="M144" s="188" t="s">
        <v>1</v>
      </c>
      <c r="N144" s="189" t="s">
        <v>42</v>
      </c>
      <c r="O144" s="75"/>
      <c r="P144" s="190">
        <f>O144*H144</f>
        <v>0</v>
      </c>
      <c r="Q144" s="190">
        <v>0</v>
      </c>
      <c r="R144" s="190">
        <f>Q144*H144</f>
        <v>0</v>
      </c>
      <c r="S144" s="190">
        <v>0</v>
      </c>
      <c r="T144" s="191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192" t="s">
        <v>136</v>
      </c>
      <c r="AT144" s="192" t="s">
        <v>132</v>
      </c>
      <c r="AU144" s="192" t="s">
        <v>84</v>
      </c>
      <c r="AY144" s="17" t="s">
        <v>129</v>
      </c>
      <c r="BE144" s="193">
        <f>IF(N144="základní",J144,0)</f>
        <v>0</v>
      </c>
      <c r="BF144" s="193">
        <f>IF(N144="snížená",J144,0)</f>
        <v>0</v>
      </c>
      <c r="BG144" s="193">
        <f>IF(N144="zákl. přenesená",J144,0)</f>
        <v>0</v>
      </c>
      <c r="BH144" s="193">
        <f>IF(N144="sníž. přenesená",J144,0)</f>
        <v>0</v>
      </c>
      <c r="BI144" s="193">
        <f>IF(N144="nulová",J144,0)</f>
        <v>0</v>
      </c>
      <c r="BJ144" s="17" t="s">
        <v>84</v>
      </c>
      <c r="BK144" s="193">
        <f>ROUND(I144*H144,2)</f>
        <v>0</v>
      </c>
      <c r="BL144" s="17" t="s">
        <v>136</v>
      </c>
      <c r="BM144" s="192" t="s">
        <v>307</v>
      </c>
    </row>
    <row r="145" s="2" customFormat="1" ht="16.5" customHeight="1">
      <c r="A145" s="36"/>
      <c r="B145" s="179"/>
      <c r="C145" s="180" t="s">
        <v>224</v>
      </c>
      <c r="D145" s="180" t="s">
        <v>132</v>
      </c>
      <c r="E145" s="181" t="s">
        <v>746</v>
      </c>
      <c r="F145" s="182" t="s">
        <v>747</v>
      </c>
      <c r="G145" s="183" t="s">
        <v>156</v>
      </c>
      <c r="H145" s="184">
        <v>23</v>
      </c>
      <c r="I145" s="185"/>
      <c r="J145" s="186">
        <f>ROUND(I145*H145,2)</f>
        <v>0</v>
      </c>
      <c r="K145" s="187"/>
      <c r="L145" s="37"/>
      <c r="M145" s="188" t="s">
        <v>1</v>
      </c>
      <c r="N145" s="189" t="s">
        <v>42</v>
      </c>
      <c r="O145" s="75"/>
      <c r="P145" s="190">
        <f>O145*H145</f>
        <v>0</v>
      </c>
      <c r="Q145" s="190">
        <v>0</v>
      </c>
      <c r="R145" s="190">
        <f>Q145*H145</f>
        <v>0</v>
      </c>
      <c r="S145" s="190">
        <v>0</v>
      </c>
      <c r="T145" s="191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192" t="s">
        <v>136</v>
      </c>
      <c r="AT145" s="192" t="s">
        <v>132</v>
      </c>
      <c r="AU145" s="192" t="s">
        <v>84</v>
      </c>
      <c r="AY145" s="17" t="s">
        <v>129</v>
      </c>
      <c r="BE145" s="193">
        <f>IF(N145="základní",J145,0)</f>
        <v>0</v>
      </c>
      <c r="BF145" s="193">
        <f>IF(N145="snížená",J145,0)</f>
        <v>0</v>
      </c>
      <c r="BG145" s="193">
        <f>IF(N145="zákl. přenesená",J145,0)</f>
        <v>0</v>
      </c>
      <c r="BH145" s="193">
        <f>IF(N145="sníž. přenesená",J145,0)</f>
        <v>0</v>
      </c>
      <c r="BI145" s="193">
        <f>IF(N145="nulová",J145,0)</f>
        <v>0</v>
      </c>
      <c r="BJ145" s="17" t="s">
        <v>84</v>
      </c>
      <c r="BK145" s="193">
        <f>ROUND(I145*H145,2)</f>
        <v>0</v>
      </c>
      <c r="BL145" s="17" t="s">
        <v>136</v>
      </c>
      <c r="BM145" s="192" t="s">
        <v>317</v>
      </c>
    </row>
    <row r="146" s="2" customFormat="1" ht="24.15" customHeight="1">
      <c r="A146" s="36"/>
      <c r="B146" s="179"/>
      <c r="C146" s="180" t="s">
        <v>230</v>
      </c>
      <c r="D146" s="180" t="s">
        <v>132</v>
      </c>
      <c r="E146" s="181" t="s">
        <v>748</v>
      </c>
      <c r="F146" s="182" t="s">
        <v>749</v>
      </c>
      <c r="G146" s="183" t="s">
        <v>156</v>
      </c>
      <c r="H146" s="184">
        <v>23</v>
      </c>
      <c r="I146" s="185"/>
      <c r="J146" s="186">
        <f>ROUND(I146*H146,2)</f>
        <v>0</v>
      </c>
      <c r="K146" s="187"/>
      <c r="L146" s="37"/>
      <c r="M146" s="188" t="s">
        <v>1</v>
      </c>
      <c r="N146" s="189" t="s">
        <v>42</v>
      </c>
      <c r="O146" s="75"/>
      <c r="P146" s="190">
        <f>O146*H146</f>
        <v>0</v>
      </c>
      <c r="Q146" s="190">
        <v>0</v>
      </c>
      <c r="R146" s="190">
        <f>Q146*H146</f>
        <v>0</v>
      </c>
      <c r="S146" s="190">
        <v>0</v>
      </c>
      <c r="T146" s="191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192" t="s">
        <v>136</v>
      </c>
      <c r="AT146" s="192" t="s">
        <v>132</v>
      </c>
      <c r="AU146" s="192" t="s">
        <v>84</v>
      </c>
      <c r="AY146" s="17" t="s">
        <v>129</v>
      </c>
      <c r="BE146" s="193">
        <f>IF(N146="základní",J146,0)</f>
        <v>0</v>
      </c>
      <c r="BF146" s="193">
        <f>IF(N146="snížená",J146,0)</f>
        <v>0</v>
      </c>
      <c r="BG146" s="193">
        <f>IF(N146="zákl. přenesená",J146,0)</f>
        <v>0</v>
      </c>
      <c r="BH146" s="193">
        <f>IF(N146="sníž. přenesená",J146,0)</f>
        <v>0</v>
      </c>
      <c r="BI146" s="193">
        <f>IF(N146="nulová",J146,0)</f>
        <v>0</v>
      </c>
      <c r="BJ146" s="17" t="s">
        <v>84</v>
      </c>
      <c r="BK146" s="193">
        <f>ROUND(I146*H146,2)</f>
        <v>0</v>
      </c>
      <c r="BL146" s="17" t="s">
        <v>136</v>
      </c>
      <c r="BM146" s="192" t="s">
        <v>330</v>
      </c>
    </row>
    <row r="147" s="2" customFormat="1" ht="24.15" customHeight="1">
      <c r="A147" s="36"/>
      <c r="B147" s="179"/>
      <c r="C147" s="180" t="s">
        <v>237</v>
      </c>
      <c r="D147" s="180" t="s">
        <v>132</v>
      </c>
      <c r="E147" s="181" t="s">
        <v>750</v>
      </c>
      <c r="F147" s="182" t="s">
        <v>751</v>
      </c>
      <c r="G147" s="183" t="s">
        <v>727</v>
      </c>
      <c r="H147" s="184">
        <v>1</v>
      </c>
      <c r="I147" s="185"/>
      <c r="J147" s="186">
        <f>ROUND(I147*H147,2)</f>
        <v>0</v>
      </c>
      <c r="K147" s="187"/>
      <c r="L147" s="37"/>
      <c r="M147" s="188" t="s">
        <v>1</v>
      </c>
      <c r="N147" s="189" t="s">
        <v>42</v>
      </c>
      <c r="O147" s="75"/>
      <c r="P147" s="190">
        <f>O147*H147</f>
        <v>0</v>
      </c>
      <c r="Q147" s="190">
        <v>0</v>
      </c>
      <c r="R147" s="190">
        <f>Q147*H147</f>
        <v>0</v>
      </c>
      <c r="S147" s="190">
        <v>0</v>
      </c>
      <c r="T147" s="191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192" t="s">
        <v>136</v>
      </c>
      <c r="AT147" s="192" t="s">
        <v>132</v>
      </c>
      <c r="AU147" s="192" t="s">
        <v>84</v>
      </c>
      <c r="AY147" s="17" t="s">
        <v>129</v>
      </c>
      <c r="BE147" s="193">
        <f>IF(N147="základní",J147,0)</f>
        <v>0</v>
      </c>
      <c r="BF147" s="193">
        <f>IF(N147="snížená",J147,0)</f>
        <v>0</v>
      </c>
      <c r="BG147" s="193">
        <f>IF(N147="zákl. přenesená",J147,0)</f>
        <v>0</v>
      </c>
      <c r="BH147" s="193">
        <f>IF(N147="sníž. přenesená",J147,0)</f>
        <v>0</v>
      </c>
      <c r="BI147" s="193">
        <f>IF(N147="nulová",J147,0)</f>
        <v>0</v>
      </c>
      <c r="BJ147" s="17" t="s">
        <v>84</v>
      </c>
      <c r="BK147" s="193">
        <f>ROUND(I147*H147,2)</f>
        <v>0</v>
      </c>
      <c r="BL147" s="17" t="s">
        <v>136</v>
      </c>
      <c r="BM147" s="192" t="s">
        <v>339</v>
      </c>
    </row>
    <row r="148" s="2" customFormat="1" ht="33" customHeight="1">
      <c r="A148" s="36"/>
      <c r="B148" s="179"/>
      <c r="C148" s="180" t="s">
        <v>7</v>
      </c>
      <c r="D148" s="180" t="s">
        <v>132</v>
      </c>
      <c r="E148" s="181" t="s">
        <v>752</v>
      </c>
      <c r="F148" s="182" t="s">
        <v>753</v>
      </c>
      <c r="G148" s="183" t="s">
        <v>727</v>
      </c>
      <c r="H148" s="184">
        <v>1</v>
      </c>
      <c r="I148" s="185"/>
      <c r="J148" s="186">
        <f>ROUND(I148*H148,2)</f>
        <v>0</v>
      </c>
      <c r="K148" s="187"/>
      <c r="L148" s="37"/>
      <c r="M148" s="188" t="s">
        <v>1</v>
      </c>
      <c r="N148" s="189" t="s">
        <v>42</v>
      </c>
      <c r="O148" s="75"/>
      <c r="P148" s="190">
        <f>O148*H148</f>
        <v>0</v>
      </c>
      <c r="Q148" s="190">
        <v>0</v>
      </c>
      <c r="R148" s="190">
        <f>Q148*H148</f>
        <v>0</v>
      </c>
      <c r="S148" s="190">
        <v>0</v>
      </c>
      <c r="T148" s="191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192" t="s">
        <v>136</v>
      </c>
      <c r="AT148" s="192" t="s">
        <v>132</v>
      </c>
      <c r="AU148" s="192" t="s">
        <v>84</v>
      </c>
      <c r="AY148" s="17" t="s">
        <v>129</v>
      </c>
      <c r="BE148" s="193">
        <f>IF(N148="základní",J148,0)</f>
        <v>0</v>
      </c>
      <c r="BF148" s="193">
        <f>IF(N148="snížená",J148,0)</f>
        <v>0</v>
      </c>
      <c r="BG148" s="193">
        <f>IF(N148="zákl. přenesená",J148,0)</f>
        <v>0</v>
      </c>
      <c r="BH148" s="193">
        <f>IF(N148="sníž. přenesená",J148,0)</f>
        <v>0</v>
      </c>
      <c r="BI148" s="193">
        <f>IF(N148="nulová",J148,0)</f>
        <v>0</v>
      </c>
      <c r="BJ148" s="17" t="s">
        <v>84</v>
      </c>
      <c r="BK148" s="193">
        <f>ROUND(I148*H148,2)</f>
        <v>0</v>
      </c>
      <c r="BL148" s="17" t="s">
        <v>136</v>
      </c>
      <c r="BM148" s="192" t="s">
        <v>349</v>
      </c>
    </row>
    <row r="149" s="2" customFormat="1" ht="16.5" customHeight="1">
      <c r="A149" s="36"/>
      <c r="B149" s="179"/>
      <c r="C149" s="180" t="s">
        <v>248</v>
      </c>
      <c r="D149" s="180" t="s">
        <v>132</v>
      </c>
      <c r="E149" s="181" t="s">
        <v>754</v>
      </c>
      <c r="F149" s="182" t="s">
        <v>755</v>
      </c>
      <c r="G149" s="183" t="s">
        <v>727</v>
      </c>
      <c r="H149" s="184">
        <v>1</v>
      </c>
      <c r="I149" s="185"/>
      <c r="J149" s="186">
        <f>ROUND(I149*H149,2)</f>
        <v>0</v>
      </c>
      <c r="K149" s="187"/>
      <c r="L149" s="37"/>
      <c r="M149" s="188" t="s">
        <v>1</v>
      </c>
      <c r="N149" s="189" t="s">
        <v>42</v>
      </c>
      <c r="O149" s="75"/>
      <c r="P149" s="190">
        <f>O149*H149</f>
        <v>0</v>
      </c>
      <c r="Q149" s="190">
        <v>0</v>
      </c>
      <c r="R149" s="190">
        <f>Q149*H149</f>
        <v>0</v>
      </c>
      <c r="S149" s="190">
        <v>0</v>
      </c>
      <c r="T149" s="191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192" t="s">
        <v>136</v>
      </c>
      <c r="AT149" s="192" t="s">
        <v>132</v>
      </c>
      <c r="AU149" s="192" t="s">
        <v>84</v>
      </c>
      <c r="AY149" s="17" t="s">
        <v>129</v>
      </c>
      <c r="BE149" s="193">
        <f>IF(N149="základní",J149,0)</f>
        <v>0</v>
      </c>
      <c r="BF149" s="193">
        <f>IF(N149="snížená",J149,0)</f>
        <v>0</v>
      </c>
      <c r="BG149" s="193">
        <f>IF(N149="zákl. přenesená",J149,0)</f>
        <v>0</v>
      </c>
      <c r="BH149" s="193">
        <f>IF(N149="sníž. přenesená",J149,0)</f>
        <v>0</v>
      </c>
      <c r="BI149" s="193">
        <f>IF(N149="nulová",J149,0)</f>
        <v>0</v>
      </c>
      <c r="BJ149" s="17" t="s">
        <v>84</v>
      </c>
      <c r="BK149" s="193">
        <f>ROUND(I149*H149,2)</f>
        <v>0</v>
      </c>
      <c r="BL149" s="17" t="s">
        <v>136</v>
      </c>
      <c r="BM149" s="192" t="s">
        <v>359</v>
      </c>
    </row>
    <row r="150" s="2" customFormat="1" ht="16.5" customHeight="1">
      <c r="A150" s="36"/>
      <c r="B150" s="179"/>
      <c r="C150" s="180" t="s">
        <v>253</v>
      </c>
      <c r="D150" s="180" t="s">
        <v>132</v>
      </c>
      <c r="E150" s="181" t="s">
        <v>756</v>
      </c>
      <c r="F150" s="182" t="s">
        <v>757</v>
      </c>
      <c r="G150" s="183" t="s">
        <v>135</v>
      </c>
      <c r="H150" s="184">
        <v>1</v>
      </c>
      <c r="I150" s="185"/>
      <c r="J150" s="186">
        <f>ROUND(I150*H150,2)</f>
        <v>0</v>
      </c>
      <c r="K150" s="187"/>
      <c r="L150" s="37"/>
      <c r="M150" s="188" t="s">
        <v>1</v>
      </c>
      <c r="N150" s="189" t="s">
        <v>42</v>
      </c>
      <c r="O150" s="75"/>
      <c r="P150" s="190">
        <f>O150*H150</f>
        <v>0</v>
      </c>
      <c r="Q150" s="190">
        <v>0</v>
      </c>
      <c r="R150" s="190">
        <f>Q150*H150</f>
        <v>0</v>
      </c>
      <c r="S150" s="190">
        <v>0</v>
      </c>
      <c r="T150" s="191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192" t="s">
        <v>136</v>
      </c>
      <c r="AT150" s="192" t="s">
        <v>132</v>
      </c>
      <c r="AU150" s="192" t="s">
        <v>84</v>
      </c>
      <c r="AY150" s="17" t="s">
        <v>129</v>
      </c>
      <c r="BE150" s="193">
        <f>IF(N150="základní",J150,0)</f>
        <v>0</v>
      </c>
      <c r="BF150" s="193">
        <f>IF(N150="snížená",J150,0)</f>
        <v>0</v>
      </c>
      <c r="BG150" s="193">
        <f>IF(N150="zákl. přenesená",J150,0)</f>
        <v>0</v>
      </c>
      <c r="BH150" s="193">
        <f>IF(N150="sníž. přenesená",J150,0)</f>
        <v>0</v>
      </c>
      <c r="BI150" s="193">
        <f>IF(N150="nulová",J150,0)</f>
        <v>0</v>
      </c>
      <c r="BJ150" s="17" t="s">
        <v>84</v>
      </c>
      <c r="BK150" s="193">
        <f>ROUND(I150*H150,2)</f>
        <v>0</v>
      </c>
      <c r="BL150" s="17" t="s">
        <v>136</v>
      </c>
      <c r="BM150" s="192" t="s">
        <v>369</v>
      </c>
    </row>
    <row r="151" s="2" customFormat="1" ht="33" customHeight="1">
      <c r="A151" s="36"/>
      <c r="B151" s="179"/>
      <c r="C151" s="180" t="s">
        <v>259</v>
      </c>
      <c r="D151" s="180" t="s">
        <v>132</v>
      </c>
      <c r="E151" s="181" t="s">
        <v>758</v>
      </c>
      <c r="F151" s="182" t="s">
        <v>759</v>
      </c>
      <c r="G151" s="183" t="s">
        <v>727</v>
      </c>
      <c r="H151" s="184">
        <v>2</v>
      </c>
      <c r="I151" s="185"/>
      <c r="J151" s="186">
        <f>ROUND(I151*H151,2)</f>
        <v>0</v>
      </c>
      <c r="K151" s="187"/>
      <c r="L151" s="37"/>
      <c r="M151" s="188" t="s">
        <v>1</v>
      </c>
      <c r="N151" s="189" t="s">
        <v>42</v>
      </c>
      <c r="O151" s="75"/>
      <c r="P151" s="190">
        <f>O151*H151</f>
        <v>0</v>
      </c>
      <c r="Q151" s="190">
        <v>0</v>
      </c>
      <c r="R151" s="190">
        <f>Q151*H151</f>
        <v>0</v>
      </c>
      <c r="S151" s="190">
        <v>0</v>
      </c>
      <c r="T151" s="191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192" t="s">
        <v>136</v>
      </c>
      <c r="AT151" s="192" t="s">
        <v>132</v>
      </c>
      <c r="AU151" s="192" t="s">
        <v>84</v>
      </c>
      <c r="AY151" s="17" t="s">
        <v>129</v>
      </c>
      <c r="BE151" s="193">
        <f>IF(N151="základní",J151,0)</f>
        <v>0</v>
      </c>
      <c r="BF151" s="193">
        <f>IF(N151="snížená",J151,0)</f>
        <v>0</v>
      </c>
      <c r="BG151" s="193">
        <f>IF(N151="zákl. přenesená",J151,0)</f>
        <v>0</v>
      </c>
      <c r="BH151" s="193">
        <f>IF(N151="sníž. přenesená",J151,0)</f>
        <v>0</v>
      </c>
      <c r="BI151" s="193">
        <f>IF(N151="nulová",J151,0)</f>
        <v>0</v>
      </c>
      <c r="BJ151" s="17" t="s">
        <v>84</v>
      </c>
      <c r="BK151" s="193">
        <f>ROUND(I151*H151,2)</f>
        <v>0</v>
      </c>
      <c r="BL151" s="17" t="s">
        <v>136</v>
      </c>
      <c r="BM151" s="192" t="s">
        <v>760</v>
      </c>
    </row>
    <row r="152" s="2" customFormat="1" ht="16.5" customHeight="1">
      <c r="A152" s="36"/>
      <c r="B152" s="179"/>
      <c r="C152" s="180" t="s">
        <v>263</v>
      </c>
      <c r="D152" s="180" t="s">
        <v>132</v>
      </c>
      <c r="E152" s="181" t="s">
        <v>761</v>
      </c>
      <c r="F152" s="182" t="s">
        <v>762</v>
      </c>
      <c r="G152" s="183" t="s">
        <v>727</v>
      </c>
      <c r="H152" s="184">
        <v>1</v>
      </c>
      <c r="I152" s="185"/>
      <c r="J152" s="186">
        <f>ROUND(I152*H152,2)</f>
        <v>0</v>
      </c>
      <c r="K152" s="187"/>
      <c r="L152" s="37"/>
      <c r="M152" s="188" t="s">
        <v>1</v>
      </c>
      <c r="N152" s="189" t="s">
        <v>42</v>
      </c>
      <c r="O152" s="75"/>
      <c r="P152" s="190">
        <f>O152*H152</f>
        <v>0</v>
      </c>
      <c r="Q152" s="190">
        <v>0</v>
      </c>
      <c r="R152" s="190">
        <f>Q152*H152</f>
        <v>0</v>
      </c>
      <c r="S152" s="190">
        <v>0</v>
      </c>
      <c r="T152" s="191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192" t="s">
        <v>136</v>
      </c>
      <c r="AT152" s="192" t="s">
        <v>132</v>
      </c>
      <c r="AU152" s="192" t="s">
        <v>84</v>
      </c>
      <c r="AY152" s="17" t="s">
        <v>129</v>
      </c>
      <c r="BE152" s="193">
        <f>IF(N152="základní",J152,0)</f>
        <v>0</v>
      </c>
      <c r="BF152" s="193">
        <f>IF(N152="snížená",J152,0)</f>
        <v>0</v>
      </c>
      <c r="BG152" s="193">
        <f>IF(N152="zákl. přenesená",J152,0)</f>
        <v>0</v>
      </c>
      <c r="BH152" s="193">
        <f>IF(N152="sníž. přenesená",J152,0)</f>
        <v>0</v>
      </c>
      <c r="BI152" s="193">
        <f>IF(N152="nulová",J152,0)</f>
        <v>0</v>
      </c>
      <c r="BJ152" s="17" t="s">
        <v>84</v>
      </c>
      <c r="BK152" s="193">
        <f>ROUND(I152*H152,2)</f>
        <v>0</v>
      </c>
      <c r="BL152" s="17" t="s">
        <v>136</v>
      </c>
      <c r="BM152" s="192" t="s">
        <v>763</v>
      </c>
    </row>
    <row r="153" s="2" customFormat="1" ht="16.5" customHeight="1">
      <c r="A153" s="36"/>
      <c r="B153" s="179"/>
      <c r="C153" s="180" t="s">
        <v>268</v>
      </c>
      <c r="D153" s="180" t="s">
        <v>132</v>
      </c>
      <c r="E153" s="181" t="s">
        <v>764</v>
      </c>
      <c r="F153" s="182" t="s">
        <v>765</v>
      </c>
      <c r="G153" s="183" t="s">
        <v>135</v>
      </c>
      <c r="H153" s="184">
        <v>1</v>
      </c>
      <c r="I153" s="185"/>
      <c r="J153" s="186">
        <f>ROUND(I153*H153,2)</f>
        <v>0</v>
      </c>
      <c r="K153" s="187"/>
      <c r="L153" s="37"/>
      <c r="M153" s="188" t="s">
        <v>1</v>
      </c>
      <c r="N153" s="189" t="s">
        <v>42</v>
      </c>
      <c r="O153" s="75"/>
      <c r="P153" s="190">
        <f>O153*H153</f>
        <v>0</v>
      </c>
      <c r="Q153" s="190">
        <v>0</v>
      </c>
      <c r="R153" s="190">
        <f>Q153*H153</f>
        <v>0</v>
      </c>
      <c r="S153" s="190">
        <v>0</v>
      </c>
      <c r="T153" s="191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192" t="s">
        <v>136</v>
      </c>
      <c r="AT153" s="192" t="s">
        <v>132</v>
      </c>
      <c r="AU153" s="192" t="s">
        <v>84</v>
      </c>
      <c r="AY153" s="17" t="s">
        <v>129</v>
      </c>
      <c r="BE153" s="193">
        <f>IF(N153="základní",J153,0)</f>
        <v>0</v>
      </c>
      <c r="BF153" s="193">
        <f>IF(N153="snížená",J153,0)</f>
        <v>0</v>
      </c>
      <c r="BG153" s="193">
        <f>IF(N153="zákl. přenesená",J153,0)</f>
        <v>0</v>
      </c>
      <c r="BH153" s="193">
        <f>IF(N153="sníž. přenesená",J153,0)</f>
        <v>0</v>
      </c>
      <c r="BI153" s="193">
        <f>IF(N153="nulová",J153,0)</f>
        <v>0</v>
      </c>
      <c r="BJ153" s="17" t="s">
        <v>84</v>
      </c>
      <c r="BK153" s="193">
        <f>ROUND(I153*H153,2)</f>
        <v>0</v>
      </c>
      <c r="BL153" s="17" t="s">
        <v>136</v>
      </c>
      <c r="BM153" s="192" t="s">
        <v>384</v>
      </c>
    </row>
    <row r="154" s="2" customFormat="1" ht="16.5" customHeight="1">
      <c r="A154" s="36"/>
      <c r="B154" s="179"/>
      <c r="C154" s="180" t="s">
        <v>272</v>
      </c>
      <c r="D154" s="180" t="s">
        <v>132</v>
      </c>
      <c r="E154" s="181" t="s">
        <v>766</v>
      </c>
      <c r="F154" s="182" t="s">
        <v>767</v>
      </c>
      <c r="G154" s="183" t="s">
        <v>135</v>
      </c>
      <c r="H154" s="184">
        <v>1</v>
      </c>
      <c r="I154" s="185"/>
      <c r="J154" s="186">
        <f>ROUND(I154*H154,2)</f>
        <v>0</v>
      </c>
      <c r="K154" s="187"/>
      <c r="L154" s="37"/>
      <c r="M154" s="188" t="s">
        <v>1</v>
      </c>
      <c r="N154" s="189" t="s">
        <v>42</v>
      </c>
      <c r="O154" s="75"/>
      <c r="P154" s="190">
        <f>O154*H154</f>
        <v>0</v>
      </c>
      <c r="Q154" s="190">
        <v>0</v>
      </c>
      <c r="R154" s="190">
        <f>Q154*H154</f>
        <v>0</v>
      </c>
      <c r="S154" s="190">
        <v>0</v>
      </c>
      <c r="T154" s="191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192" t="s">
        <v>136</v>
      </c>
      <c r="AT154" s="192" t="s">
        <v>132</v>
      </c>
      <c r="AU154" s="192" t="s">
        <v>84</v>
      </c>
      <c r="AY154" s="17" t="s">
        <v>129</v>
      </c>
      <c r="BE154" s="193">
        <f>IF(N154="základní",J154,0)</f>
        <v>0</v>
      </c>
      <c r="BF154" s="193">
        <f>IF(N154="snížená",J154,0)</f>
        <v>0</v>
      </c>
      <c r="BG154" s="193">
        <f>IF(N154="zákl. přenesená",J154,0)</f>
        <v>0</v>
      </c>
      <c r="BH154" s="193">
        <f>IF(N154="sníž. přenesená",J154,0)</f>
        <v>0</v>
      </c>
      <c r="BI154" s="193">
        <f>IF(N154="nulová",J154,0)</f>
        <v>0</v>
      </c>
      <c r="BJ154" s="17" t="s">
        <v>84</v>
      </c>
      <c r="BK154" s="193">
        <f>ROUND(I154*H154,2)</f>
        <v>0</v>
      </c>
      <c r="BL154" s="17" t="s">
        <v>136</v>
      </c>
      <c r="BM154" s="192" t="s">
        <v>392</v>
      </c>
    </row>
    <row r="155" s="2" customFormat="1" ht="16.5" customHeight="1">
      <c r="A155" s="36"/>
      <c r="B155" s="179"/>
      <c r="C155" s="180" t="s">
        <v>276</v>
      </c>
      <c r="D155" s="180" t="s">
        <v>132</v>
      </c>
      <c r="E155" s="181" t="s">
        <v>768</v>
      </c>
      <c r="F155" s="182" t="s">
        <v>769</v>
      </c>
      <c r="G155" s="183" t="s">
        <v>135</v>
      </c>
      <c r="H155" s="184">
        <v>1</v>
      </c>
      <c r="I155" s="185"/>
      <c r="J155" s="186">
        <f>ROUND(I155*H155,2)</f>
        <v>0</v>
      </c>
      <c r="K155" s="187"/>
      <c r="L155" s="37"/>
      <c r="M155" s="188" t="s">
        <v>1</v>
      </c>
      <c r="N155" s="189" t="s">
        <v>42</v>
      </c>
      <c r="O155" s="75"/>
      <c r="P155" s="190">
        <f>O155*H155</f>
        <v>0</v>
      </c>
      <c r="Q155" s="190">
        <v>0</v>
      </c>
      <c r="R155" s="190">
        <f>Q155*H155</f>
        <v>0</v>
      </c>
      <c r="S155" s="190">
        <v>0</v>
      </c>
      <c r="T155" s="191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192" t="s">
        <v>136</v>
      </c>
      <c r="AT155" s="192" t="s">
        <v>132</v>
      </c>
      <c r="AU155" s="192" t="s">
        <v>84</v>
      </c>
      <c r="AY155" s="17" t="s">
        <v>129</v>
      </c>
      <c r="BE155" s="193">
        <f>IF(N155="základní",J155,0)</f>
        <v>0</v>
      </c>
      <c r="BF155" s="193">
        <f>IF(N155="snížená",J155,0)</f>
        <v>0</v>
      </c>
      <c r="BG155" s="193">
        <f>IF(N155="zákl. přenesená",J155,0)</f>
        <v>0</v>
      </c>
      <c r="BH155" s="193">
        <f>IF(N155="sníž. přenesená",J155,0)</f>
        <v>0</v>
      </c>
      <c r="BI155" s="193">
        <f>IF(N155="nulová",J155,0)</f>
        <v>0</v>
      </c>
      <c r="BJ155" s="17" t="s">
        <v>84</v>
      </c>
      <c r="BK155" s="193">
        <f>ROUND(I155*H155,2)</f>
        <v>0</v>
      </c>
      <c r="BL155" s="17" t="s">
        <v>136</v>
      </c>
      <c r="BM155" s="192" t="s">
        <v>400</v>
      </c>
    </row>
    <row r="156" s="2" customFormat="1" ht="16.5" customHeight="1">
      <c r="A156" s="36"/>
      <c r="B156" s="179"/>
      <c r="C156" s="180" t="s">
        <v>281</v>
      </c>
      <c r="D156" s="180" t="s">
        <v>132</v>
      </c>
      <c r="E156" s="181" t="s">
        <v>770</v>
      </c>
      <c r="F156" s="182" t="s">
        <v>771</v>
      </c>
      <c r="G156" s="183" t="s">
        <v>135</v>
      </c>
      <c r="H156" s="184">
        <v>1</v>
      </c>
      <c r="I156" s="185"/>
      <c r="J156" s="186">
        <f>ROUND(I156*H156,2)</f>
        <v>0</v>
      </c>
      <c r="K156" s="187"/>
      <c r="L156" s="37"/>
      <c r="M156" s="188" t="s">
        <v>1</v>
      </c>
      <c r="N156" s="189" t="s">
        <v>42</v>
      </c>
      <c r="O156" s="75"/>
      <c r="P156" s="190">
        <f>O156*H156</f>
        <v>0</v>
      </c>
      <c r="Q156" s="190">
        <v>0</v>
      </c>
      <c r="R156" s="190">
        <f>Q156*H156</f>
        <v>0</v>
      </c>
      <c r="S156" s="190">
        <v>0</v>
      </c>
      <c r="T156" s="191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192" t="s">
        <v>136</v>
      </c>
      <c r="AT156" s="192" t="s">
        <v>132</v>
      </c>
      <c r="AU156" s="192" t="s">
        <v>84</v>
      </c>
      <c r="AY156" s="17" t="s">
        <v>129</v>
      </c>
      <c r="BE156" s="193">
        <f>IF(N156="základní",J156,0)</f>
        <v>0</v>
      </c>
      <c r="BF156" s="193">
        <f>IF(N156="snížená",J156,0)</f>
        <v>0</v>
      </c>
      <c r="BG156" s="193">
        <f>IF(N156="zákl. přenesená",J156,0)</f>
        <v>0</v>
      </c>
      <c r="BH156" s="193">
        <f>IF(N156="sníž. přenesená",J156,0)</f>
        <v>0</v>
      </c>
      <c r="BI156" s="193">
        <f>IF(N156="nulová",J156,0)</f>
        <v>0</v>
      </c>
      <c r="BJ156" s="17" t="s">
        <v>84</v>
      </c>
      <c r="BK156" s="193">
        <f>ROUND(I156*H156,2)</f>
        <v>0</v>
      </c>
      <c r="BL156" s="17" t="s">
        <v>136</v>
      </c>
      <c r="BM156" s="192" t="s">
        <v>412</v>
      </c>
    </row>
    <row r="157" s="2" customFormat="1" ht="16.5" customHeight="1">
      <c r="A157" s="36"/>
      <c r="B157" s="179"/>
      <c r="C157" s="180" t="s">
        <v>285</v>
      </c>
      <c r="D157" s="180" t="s">
        <v>132</v>
      </c>
      <c r="E157" s="181" t="s">
        <v>772</v>
      </c>
      <c r="F157" s="182" t="s">
        <v>773</v>
      </c>
      <c r="G157" s="183" t="s">
        <v>135</v>
      </c>
      <c r="H157" s="184">
        <v>1</v>
      </c>
      <c r="I157" s="185"/>
      <c r="J157" s="186">
        <f>ROUND(I157*H157,2)</f>
        <v>0</v>
      </c>
      <c r="K157" s="187"/>
      <c r="L157" s="37"/>
      <c r="M157" s="188" t="s">
        <v>1</v>
      </c>
      <c r="N157" s="189" t="s">
        <v>42</v>
      </c>
      <c r="O157" s="75"/>
      <c r="P157" s="190">
        <f>O157*H157</f>
        <v>0</v>
      </c>
      <c r="Q157" s="190">
        <v>0</v>
      </c>
      <c r="R157" s="190">
        <f>Q157*H157</f>
        <v>0</v>
      </c>
      <c r="S157" s="190">
        <v>0</v>
      </c>
      <c r="T157" s="191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192" t="s">
        <v>136</v>
      </c>
      <c r="AT157" s="192" t="s">
        <v>132</v>
      </c>
      <c r="AU157" s="192" t="s">
        <v>84</v>
      </c>
      <c r="AY157" s="17" t="s">
        <v>129</v>
      </c>
      <c r="BE157" s="193">
        <f>IF(N157="základní",J157,0)</f>
        <v>0</v>
      </c>
      <c r="BF157" s="193">
        <f>IF(N157="snížená",J157,0)</f>
        <v>0</v>
      </c>
      <c r="BG157" s="193">
        <f>IF(N157="zákl. přenesená",J157,0)</f>
        <v>0</v>
      </c>
      <c r="BH157" s="193">
        <f>IF(N157="sníž. přenesená",J157,0)</f>
        <v>0</v>
      </c>
      <c r="BI157" s="193">
        <f>IF(N157="nulová",J157,0)</f>
        <v>0</v>
      </c>
      <c r="BJ157" s="17" t="s">
        <v>84</v>
      </c>
      <c r="BK157" s="193">
        <f>ROUND(I157*H157,2)</f>
        <v>0</v>
      </c>
      <c r="BL157" s="17" t="s">
        <v>136</v>
      </c>
      <c r="BM157" s="192" t="s">
        <v>420</v>
      </c>
    </row>
    <row r="158" s="2" customFormat="1" ht="16.5" customHeight="1">
      <c r="A158" s="36"/>
      <c r="B158" s="179"/>
      <c r="C158" s="180" t="s">
        <v>289</v>
      </c>
      <c r="D158" s="180" t="s">
        <v>132</v>
      </c>
      <c r="E158" s="181" t="s">
        <v>774</v>
      </c>
      <c r="F158" s="182" t="s">
        <v>775</v>
      </c>
      <c r="G158" s="183" t="s">
        <v>135</v>
      </c>
      <c r="H158" s="184">
        <v>1</v>
      </c>
      <c r="I158" s="185"/>
      <c r="J158" s="186">
        <f>ROUND(I158*H158,2)</f>
        <v>0</v>
      </c>
      <c r="K158" s="187"/>
      <c r="L158" s="37"/>
      <c r="M158" s="188" t="s">
        <v>1</v>
      </c>
      <c r="N158" s="189" t="s">
        <v>42</v>
      </c>
      <c r="O158" s="75"/>
      <c r="P158" s="190">
        <f>O158*H158</f>
        <v>0</v>
      </c>
      <c r="Q158" s="190">
        <v>0</v>
      </c>
      <c r="R158" s="190">
        <f>Q158*H158</f>
        <v>0</v>
      </c>
      <c r="S158" s="190">
        <v>0</v>
      </c>
      <c r="T158" s="191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192" t="s">
        <v>136</v>
      </c>
      <c r="AT158" s="192" t="s">
        <v>132</v>
      </c>
      <c r="AU158" s="192" t="s">
        <v>84</v>
      </c>
      <c r="AY158" s="17" t="s">
        <v>129</v>
      </c>
      <c r="BE158" s="193">
        <f>IF(N158="základní",J158,0)</f>
        <v>0</v>
      </c>
      <c r="BF158" s="193">
        <f>IF(N158="snížená",J158,0)</f>
        <v>0</v>
      </c>
      <c r="BG158" s="193">
        <f>IF(N158="zákl. přenesená",J158,0)</f>
        <v>0</v>
      </c>
      <c r="BH158" s="193">
        <f>IF(N158="sníž. přenesená",J158,0)</f>
        <v>0</v>
      </c>
      <c r="BI158" s="193">
        <f>IF(N158="nulová",J158,0)</f>
        <v>0</v>
      </c>
      <c r="BJ158" s="17" t="s">
        <v>84</v>
      </c>
      <c r="BK158" s="193">
        <f>ROUND(I158*H158,2)</f>
        <v>0</v>
      </c>
      <c r="BL158" s="17" t="s">
        <v>136</v>
      </c>
      <c r="BM158" s="192" t="s">
        <v>428</v>
      </c>
    </row>
    <row r="159" s="2" customFormat="1" ht="16.5" customHeight="1">
      <c r="A159" s="36"/>
      <c r="B159" s="179"/>
      <c r="C159" s="180" t="s">
        <v>294</v>
      </c>
      <c r="D159" s="180" t="s">
        <v>132</v>
      </c>
      <c r="E159" s="181" t="s">
        <v>776</v>
      </c>
      <c r="F159" s="182" t="s">
        <v>777</v>
      </c>
      <c r="G159" s="183" t="s">
        <v>568</v>
      </c>
      <c r="H159" s="226"/>
      <c r="I159" s="185"/>
      <c r="J159" s="186">
        <f>ROUND(I159*H159,2)</f>
        <v>0</v>
      </c>
      <c r="K159" s="187"/>
      <c r="L159" s="37"/>
      <c r="M159" s="188" t="s">
        <v>1</v>
      </c>
      <c r="N159" s="189" t="s">
        <v>42</v>
      </c>
      <c r="O159" s="75"/>
      <c r="P159" s="190">
        <f>O159*H159</f>
        <v>0</v>
      </c>
      <c r="Q159" s="190">
        <v>0</v>
      </c>
      <c r="R159" s="190">
        <f>Q159*H159</f>
        <v>0</v>
      </c>
      <c r="S159" s="190">
        <v>0</v>
      </c>
      <c r="T159" s="191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192" t="s">
        <v>136</v>
      </c>
      <c r="AT159" s="192" t="s">
        <v>132</v>
      </c>
      <c r="AU159" s="192" t="s">
        <v>84</v>
      </c>
      <c r="AY159" s="17" t="s">
        <v>129</v>
      </c>
      <c r="BE159" s="193">
        <f>IF(N159="základní",J159,0)</f>
        <v>0</v>
      </c>
      <c r="BF159" s="193">
        <f>IF(N159="snížená",J159,0)</f>
        <v>0</v>
      </c>
      <c r="BG159" s="193">
        <f>IF(N159="zákl. přenesená",J159,0)</f>
        <v>0</v>
      </c>
      <c r="BH159" s="193">
        <f>IF(N159="sníž. přenesená",J159,0)</f>
        <v>0</v>
      </c>
      <c r="BI159" s="193">
        <f>IF(N159="nulová",J159,0)</f>
        <v>0</v>
      </c>
      <c r="BJ159" s="17" t="s">
        <v>84</v>
      </c>
      <c r="BK159" s="193">
        <f>ROUND(I159*H159,2)</f>
        <v>0</v>
      </c>
      <c r="BL159" s="17" t="s">
        <v>136</v>
      </c>
      <c r="BM159" s="192" t="s">
        <v>436</v>
      </c>
    </row>
    <row r="160" s="2" customFormat="1">
      <c r="A160" s="36"/>
      <c r="B160" s="37"/>
      <c r="C160" s="36"/>
      <c r="D160" s="195" t="s">
        <v>475</v>
      </c>
      <c r="E160" s="36"/>
      <c r="F160" s="222" t="s">
        <v>778</v>
      </c>
      <c r="G160" s="36"/>
      <c r="H160" s="36"/>
      <c r="I160" s="223"/>
      <c r="J160" s="36"/>
      <c r="K160" s="36"/>
      <c r="L160" s="37"/>
      <c r="M160" s="224"/>
      <c r="N160" s="225"/>
      <c r="O160" s="75"/>
      <c r="P160" s="75"/>
      <c r="Q160" s="75"/>
      <c r="R160" s="75"/>
      <c r="S160" s="75"/>
      <c r="T160" s="7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T160" s="17" t="s">
        <v>475</v>
      </c>
      <c r="AU160" s="17" t="s">
        <v>84</v>
      </c>
    </row>
    <row r="161" s="12" customFormat="1" ht="25.92" customHeight="1">
      <c r="A161" s="12"/>
      <c r="B161" s="167"/>
      <c r="C161" s="12"/>
      <c r="D161" s="168" t="s">
        <v>76</v>
      </c>
      <c r="E161" s="169" t="s">
        <v>779</v>
      </c>
      <c r="F161" s="169" t="s">
        <v>780</v>
      </c>
      <c r="G161" s="12"/>
      <c r="H161" s="12"/>
      <c r="I161" s="170"/>
      <c r="J161" s="155">
        <f>BK161</f>
        <v>0</v>
      </c>
      <c r="K161" s="12"/>
      <c r="L161" s="167"/>
      <c r="M161" s="171"/>
      <c r="N161" s="172"/>
      <c r="O161" s="172"/>
      <c r="P161" s="173">
        <f>P162</f>
        <v>0</v>
      </c>
      <c r="Q161" s="172"/>
      <c r="R161" s="173">
        <f>R162</f>
        <v>0</v>
      </c>
      <c r="S161" s="172"/>
      <c r="T161" s="174">
        <f>T162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168" t="s">
        <v>84</v>
      </c>
      <c r="AT161" s="175" t="s">
        <v>76</v>
      </c>
      <c r="AU161" s="175" t="s">
        <v>77</v>
      </c>
      <c r="AY161" s="168" t="s">
        <v>129</v>
      </c>
      <c r="BK161" s="176">
        <f>BK162</f>
        <v>0</v>
      </c>
    </row>
    <row r="162" s="2" customFormat="1" ht="16.5" customHeight="1">
      <c r="A162" s="36"/>
      <c r="B162" s="179"/>
      <c r="C162" s="180" t="s">
        <v>300</v>
      </c>
      <c r="D162" s="180" t="s">
        <v>132</v>
      </c>
      <c r="E162" s="181" t="s">
        <v>781</v>
      </c>
      <c r="F162" s="182" t="s">
        <v>782</v>
      </c>
      <c r="G162" s="183" t="s">
        <v>184</v>
      </c>
      <c r="H162" s="184">
        <v>65</v>
      </c>
      <c r="I162" s="185"/>
      <c r="J162" s="186">
        <f>ROUND(I162*H162,2)</f>
        <v>0</v>
      </c>
      <c r="K162" s="187"/>
      <c r="L162" s="37"/>
      <c r="M162" s="188" t="s">
        <v>1</v>
      </c>
      <c r="N162" s="189" t="s">
        <v>42</v>
      </c>
      <c r="O162" s="75"/>
      <c r="P162" s="190">
        <f>O162*H162</f>
        <v>0</v>
      </c>
      <c r="Q162" s="190">
        <v>0</v>
      </c>
      <c r="R162" s="190">
        <f>Q162*H162</f>
        <v>0</v>
      </c>
      <c r="S162" s="190">
        <v>0</v>
      </c>
      <c r="T162" s="191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192" t="s">
        <v>136</v>
      </c>
      <c r="AT162" s="192" t="s">
        <v>132</v>
      </c>
      <c r="AU162" s="192" t="s">
        <v>84</v>
      </c>
      <c r="AY162" s="17" t="s">
        <v>129</v>
      </c>
      <c r="BE162" s="193">
        <f>IF(N162="základní",J162,0)</f>
        <v>0</v>
      </c>
      <c r="BF162" s="193">
        <f>IF(N162="snížená",J162,0)</f>
        <v>0</v>
      </c>
      <c r="BG162" s="193">
        <f>IF(N162="zákl. přenesená",J162,0)</f>
        <v>0</v>
      </c>
      <c r="BH162" s="193">
        <f>IF(N162="sníž. přenesená",J162,0)</f>
        <v>0</v>
      </c>
      <c r="BI162" s="193">
        <f>IF(N162="nulová",J162,0)</f>
        <v>0</v>
      </c>
      <c r="BJ162" s="17" t="s">
        <v>84</v>
      </c>
      <c r="BK162" s="193">
        <f>ROUND(I162*H162,2)</f>
        <v>0</v>
      </c>
      <c r="BL162" s="17" t="s">
        <v>136</v>
      </c>
      <c r="BM162" s="192" t="s">
        <v>448</v>
      </c>
    </row>
    <row r="163" s="12" customFormat="1" ht="25.92" customHeight="1">
      <c r="A163" s="12"/>
      <c r="B163" s="167"/>
      <c r="C163" s="12"/>
      <c r="D163" s="168" t="s">
        <v>76</v>
      </c>
      <c r="E163" s="169" t="s">
        <v>783</v>
      </c>
      <c r="F163" s="169" t="s">
        <v>784</v>
      </c>
      <c r="G163" s="12"/>
      <c r="H163" s="12"/>
      <c r="I163" s="170"/>
      <c r="J163" s="155">
        <f>BK163</f>
        <v>0</v>
      </c>
      <c r="K163" s="12"/>
      <c r="L163" s="167"/>
      <c r="M163" s="171"/>
      <c r="N163" s="172"/>
      <c r="O163" s="172"/>
      <c r="P163" s="173">
        <f>P164</f>
        <v>0</v>
      </c>
      <c r="Q163" s="172"/>
      <c r="R163" s="173">
        <f>R164</f>
        <v>0</v>
      </c>
      <c r="S163" s="172"/>
      <c r="T163" s="174">
        <f>T164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168" t="s">
        <v>84</v>
      </c>
      <c r="AT163" s="175" t="s">
        <v>76</v>
      </c>
      <c r="AU163" s="175" t="s">
        <v>77</v>
      </c>
      <c r="AY163" s="168" t="s">
        <v>129</v>
      </c>
      <c r="BK163" s="176">
        <f>BK164</f>
        <v>0</v>
      </c>
    </row>
    <row r="164" s="2" customFormat="1" ht="49.05" customHeight="1">
      <c r="A164" s="36"/>
      <c r="B164" s="179"/>
      <c r="C164" s="180" t="s">
        <v>307</v>
      </c>
      <c r="D164" s="180" t="s">
        <v>132</v>
      </c>
      <c r="E164" s="181" t="s">
        <v>785</v>
      </c>
      <c r="F164" s="182" t="s">
        <v>786</v>
      </c>
      <c r="G164" s="183" t="s">
        <v>727</v>
      </c>
      <c r="H164" s="184">
        <v>1</v>
      </c>
      <c r="I164" s="185"/>
      <c r="J164" s="186">
        <f>ROUND(I164*H164,2)</f>
        <v>0</v>
      </c>
      <c r="K164" s="187"/>
      <c r="L164" s="37"/>
      <c r="M164" s="188" t="s">
        <v>1</v>
      </c>
      <c r="N164" s="189" t="s">
        <v>42</v>
      </c>
      <c r="O164" s="75"/>
      <c r="P164" s="190">
        <f>O164*H164</f>
        <v>0</v>
      </c>
      <c r="Q164" s="190">
        <v>0</v>
      </c>
      <c r="R164" s="190">
        <f>Q164*H164</f>
        <v>0</v>
      </c>
      <c r="S164" s="190">
        <v>0</v>
      </c>
      <c r="T164" s="191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192" t="s">
        <v>136</v>
      </c>
      <c r="AT164" s="192" t="s">
        <v>132</v>
      </c>
      <c r="AU164" s="192" t="s">
        <v>84</v>
      </c>
      <c r="AY164" s="17" t="s">
        <v>129</v>
      </c>
      <c r="BE164" s="193">
        <f>IF(N164="základní",J164,0)</f>
        <v>0</v>
      </c>
      <c r="BF164" s="193">
        <f>IF(N164="snížená",J164,0)</f>
        <v>0</v>
      </c>
      <c r="BG164" s="193">
        <f>IF(N164="zákl. přenesená",J164,0)</f>
        <v>0</v>
      </c>
      <c r="BH164" s="193">
        <f>IF(N164="sníž. přenesená",J164,0)</f>
        <v>0</v>
      </c>
      <c r="BI164" s="193">
        <f>IF(N164="nulová",J164,0)</f>
        <v>0</v>
      </c>
      <c r="BJ164" s="17" t="s">
        <v>84</v>
      </c>
      <c r="BK164" s="193">
        <f>ROUND(I164*H164,2)</f>
        <v>0</v>
      </c>
      <c r="BL164" s="17" t="s">
        <v>136</v>
      </c>
      <c r="BM164" s="192" t="s">
        <v>457</v>
      </c>
    </row>
    <row r="165" s="12" customFormat="1" ht="25.92" customHeight="1">
      <c r="A165" s="12"/>
      <c r="B165" s="167"/>
      <c r="C165" s="12"/>
      <c r="D165" s="168" t="s">
        <v>76</v>
      </c>
      <c r="E165" s="169" t="s">
        <v>787</v>
      </c>
      <c r="F165" s="169" t="s">
        <v>788</v>
      </c>
      <c r="G165" s="12"/>
      <c r="H165" s="12"/>
      <c r="I165" s="170"/>
      <c r="J165" s="155">
        <f>BK165</f>
        <v>0</v>
      </c>
      <c r="K165" s="12"/>
      <c r="L165" s="167"/>
      <c r="M165" s="171"/>
      <c r="N165" s="172"/>
      <c r="O165" s="172"/>
      <c r="P165" s="173">
        <f>P166</f>
        <v>0</v>
      </c>
      <c r="Q165" s="172"/>
      <c r="R165" s="173">
        <f>R166</f>
        <v>0</v>
      </c>
      <c r="S165" s="172"/>
      <c r="T165" s="174">
        <f>T166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168" t="s">
        <v>84</v>
      </c>
      <c r="AT165" s="175" t="s">
        <v>76</v>
      </c>
      <c r="AU165" s="175" t="s">
        <v>77</v>
      </c>
      <c r="AY165" s="168" t="s">
        <v>129</v>
      </c>
      <c r="BK165" s="176">
        <f>BK166</f>
        <v>0</v>
      </c>
    </row>
    <row r="166" s="2" customFormat="1" ht="16.5" customHeight="1">
      <c r="A166" s="36"/>
      <c r="B166" s="179"/>
      <c r="C166" s="180" t="s">
        <v>312</v>
      </c>
      <c r="D166" s="180" t="s">
        <v>132</v>
      </c>
      <c r="E166" s="181" t="s">
        <v>789</v>
      </c>
      <c r="F166" s="182" t="s">
        <v>790</v>
      </c>
      <c r="G166" s="183" t="s">
        <v>727</v>
      </c>
      <c r="H166" s="184">
        <v>1</v>
      </c>
      <c r="I166" s="185"/>
      <c r="J166" s="186">
        <f>ROUND(I166*H166,2)</f>
        <v>0</v>
      </c>
      <c r="K166" s="187"/>
      <c r="L166" s="37"/>
      <c r="M166" s="188" t="s">
        <v>1</v>
      </c>
      <c r="N166" s="189" t="s">
        <v>42</v>
      </c>
      <c r="O166" s="75"/>
      <c r="P166" s="190">
        <f>O166*H166</f>
        <v>0</v>
      </c>
      <c r="Q166" s="190">
        <v>0</v>
      </c>
      <c r="R166" s="190">
        <f>Q166*H166</f>
        <v>0</v>
      </c>
      <c r="S166" s="190">
        <v>0</v>
      </c>
      <c r="T166" s="191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192" t="s">
        <v>136</v>
      </c>
      <c r="AT166" s="192" t="s">
        <v>132</v>
      </c>
      <c r="AU166" s="192" t="s">
        <v>84</v>
      </c>
      <c r="AY166" s="17" t="s">
        <v>129</v>
      </c>
      <c r="BE166" s="193">
        <f>IF(N166="základní",J166,0)</f>
        <v>0</v>
      </c>
      <c r="BF166" s="193">
        <f>IF(N166="snížená",J166,0)</f>
        <v>0</v>
      </c>
      <c r="BG166" s="193">
        <f>IF(N166="zákl. přenesená",J166,0)</f>
        <v>0</v>
      </c>
      <c r="BH166" s="193">
        <f>IF(N166="sníž. přenesená",J166,0)</f>
        <v>0</v>
      </c>
      <c r="BI166" s="193">
        <f>IF(N166="nulová",J166,0)</f>
        <v>0</v>
      </c>
      <c r="BJ166" s="17" t="s">
        <v>84</v>
      </c>
      <c r="BK166" s="193">
        <f>ROUND(I166*H166,2)</f>
        <v>0</v>
      </c>
      <c r="BL166" s="17" t="s">
        <v>136</v>
      </c>
      <c r="BM166" s="192" t="s">
        <v>466</v>
      </c>
    </row>
    <row r="167" s="12" customFormat="1" ht="25.92" customHeight="1">
      <c r="A167" s="12"/>
      <c r="B167" s="167"/>
      <c r="C167" s="12"/>
      <c r="D167" s="168" t="s">
        <v>76</v>
      </c>
      <c r="E167" s="169" t="s">
        <v>791</v>
      </c>
      <c r="F167" s="169" t="s">
        <v>558</v>
      </c>
      <c r="G167" s="12"/>
      <c r="H167" s="12"/>
      <c r="I167" s="170"/>
      <c r="J167" s="155">
        <f>BK167</f>
        <v>0</v>
      </c>
      <c r="K167" s="12"/>
      <c r="L167" s="167"/>
      <c r="M167" s="171"/>
      <c r="N167" s="172"/>
      <c r="O167" s="172"/>
      <c r="P167" s="173">
        <f>P168</f>
        <v>0</v>
      </c>
      <c r="Q167" s="172"/>
      <c r="R167" s="173">
        <f>R168</f>
        <v>0</v>
      </c>
      <c r="S167" s="172"/>
      <c r="T167" s="174">
        <f>T168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168" t="s">
        <v>84</v>
      </c>
      <c r="AT167" s="175" t="s">
        <v>76</v>
      </c>
      <c r="AU167" s="175" t="s">
        <v>77</v>
      </c>
      <c r="AY167" s="168" t="s">
        <v>129</v>
      </c>
      <c r="BK167" s="176">
        <f>BK168</f>
        <v>0</v>
      </c>
    </row>
    <row r="168" s="2" customFormat="1" ht="16.5" customHeight="1">
      <c r="A168" s="36"/>
      <c r="B168" s="179"/>
      <c r="C168" s="180" t="s">
        <v>317</v>
      </c>
      <c r="D168" s="180" t="s">
        <v>132</v>
      </c>
      <c r="E168" s="181" t="s">
        <v>792</v>
      </c>
      <c r="F168" s="182" t="s">
        <v>793</v>
      </c>
      <c r="G168" s="183" t="s">
        <v>568</v>
      </c>
      <c r="H168" s="226"/>
      <c r="I168" s="185"/>
      <c r="J168" s="186">
        <f>ROUND(I168*H168,2)</f>
        <v>0</v>
      </c>
      <c r="K168" s="187"/>
      <c r="L168" s="37"/>
      <c r="M168" s="188" t="s">
        <v>1</v>
      </c>
      <c r="N168" s="189" t="s">
        <v>42</v>
      </c>
      <c r="O168" s="75"/>
      <c r="P168" s="190">
        <f>O168*H168</f>
        <v>0</v>
      </c>
      <c r="Q168" s="190">
        <v>0</v>
      </c>
      <c r="R168" s="190">
        <f>Q168*H168</f>
        <v>0</v>
      </c>
      <c r="S168" s="190">
        <v>0</v>
      </c>
      <c r="T168" s="191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192" t="s">
        <v>136</v>
      </c>
      <c r="AT168" s="192" t="s">
        <v>132</v>
      </c>
      <c r="AU168" s="192" t="s">
        <v>84</v>
      </c>
      <c r="AY168" s="17" t="s">
        <v>129</v>
      </c>
      <c r="BE168" s="193">
        <f>IF(N168="základní",J168,0)</f>
        <v>0</v>
      </c>
      <c r="BF168" s="193">
        <f>IF(N168="snížená",J168,0)</f>
        <v>0</v>
      </c>
      <c r="BG168" s="193">
        <f>IF(N168="zákl. přenesená",J168,0)</f>
        <v>0</v>
      </c>
      <c r="BH168" s="193">
        <f>IF(N168="sníž. přenesená",J168,0)</f>
        <v>0</v>
      </c>
      <c r="BI168" s="193">
        <f>IF(N168="nulová",J168,0)</f>
        <v>0</v>
      </c>
      <c r="BJ168" s="17" t="s">
        <v>84</v>
      </c>
      <c r="BK168" s="193">
        <f>ROUND(I168*H168,2)</f>
        <v>0</v>
      </c>
      <c r="BL168" s="17" t="s">
        <v>136</v>
      </c>
      <c r="BM168" s="192" t="s">
        <v>479</v>
      </c>
    </row>
    <row r="169" s="2" customFormat="1" ht="49.92" customHeight="1">
      <c r="A169" s="36"/>
      <c r="B169" s="37"/>
      <c r="C169" s="36"/>
      <c r="D169" s="36"/>
      <c r="E169" s="169" t="s">
        <v>586</v>
      </c>
      <c r="F169" s="169" t="s">
        <v>587</v>
      </c>
      <c r="G169" s="36"/>
      <c r="H169" s="36"/>
      <c r="I169" s="36"/>
      <c r="J169" s="155">
        <f>BK169</f>
        <v>0</v>
      </c>
      <c r="K169" s="36"/>
      <c r="L169" s="37"/>
      <c r="M169" s="224"/>
      <c r="N169" s="225"/>
      <c r="O169" s="75"/>
      <c r="P169" s="75"/>
      <c r="Q169" s="75"/>
      <c r="R169" s="75"/>
      <c r="S169" s="75"/>
      <c r="T169" s="7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T169" s="17" t="s">
        <v>76</v>
      </c>
      <c r="AU169" s="17" t="s">
        <v>77</v>
      </c>
      <c r="AY169" s="17" t="s">
        <v>588</v>
      </c>
      <c r="BK169" s="193">
        <f>SUM(BK170:BK174)</f>
        <v>0</v>
      </c>
    </row>
    <row r="170" s="2" customFormat="1" ht="16.32" customHeight="1">
      <c r="A170" s="36"/>
      <c r="B170" s="37"/>
      <c r="C170" s="227" t="s">
        <v>1</v>
      </c>
      <c r="D170" s="227" t="s">
        <v>132</v>
      </c>
      <c r="E170" s="228" t="s">
        <v>1</v>
      </c>
      <c r="F170" s="229" t="s">
        <v>1</v>
      </c>
      <c r="G170" s="230" t="s">
        <v>1</v>
      </c>
      <c r="H170" s="231"/>
      <c r="I170" s="232"/>
      <c r="J170" s="233">
        <f>BK170</f>
        <v>0</v>
      </c>
      <c r="K170" s="234"/>
      <c r="L170" s="37"/>
      <c r="M170" s="235" t="s">
        <v>1</v>
      </c>
      <c r="N170" s="236" t="s">
        <v>42</v>
      </c>
      <c r="O170" s="75"/>
      <c r="P170" s="75"/>
      <c r="Q170" s="75"/>
      <c r="R170" s="75"/>
      <c r="S170" s="75"/>
      <c r="T170" s="7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T170" s="17" t="s">
        <v>588</v>
      </c>
      <c r="AU170" s="17" t="s">
        <v>84</v>
      </c>
      <c r="AY170" s="17" t="s">
        <v>588</v>
      </c>
      <c r="BE170" s="193">
        <f>IF(N170="základní",J170,0)</f>
        <v>0</v>
      </c>
      <c r="BF170" s="193">
        <f>IF(N170="snížená",J170,0)</f>
        <v>0</v>
      </c>
      <c r="BG170" s="193">
        <f>IF(N170="zákl. přenesená",J170,0)</f>
        <v>0</v>
      </c>
      <c r="BH170" s="193">
        <f>IF(N170="sníž. přenesená",J170,0)</f>
        <v>0</v>
      </c>
      <c r="BI170" s="193">
        <f>IF(N170="nulová",J170,0)</f>
        <v>0</v>
      </c>
      <c r="BJ170" s="17" t="s">
        <v>84</v>
      </c>
      <c r="BK170" s="193">
        <f>I170*H170</f>
        <v>0</v>
      </c>
    </row>
    <row r="171" s="2" customFormat="1" ht="16.32" customHeight="1">
      <c r="A171" s="36"/>
      <c r="B171" s="37"/>
      <c r="C171" s="227" t="s">
        <v>1</v>
      </c>
      <c r="D171" s="227" t="s">
        <v>132</v>
      </c>
      <c r="E171" s="228" t="s">
        <v>1</v>
      </c>
      <c r="F171" s="229" t="s">
        <v>1</v>
      </c>
      <c r="G171" s="230" t="s">
        <v>1</v>
      </c>
      <c r="H171" s="231"/>
      <c r="I171" s="232"/>
      <c r="J171" s="233">
        <f>BK171</f>
        <v>0</v>
      </c>
      <c r="K171" s="234"/>
      <c r="L171" s="37"/>
      <c r="M171" s="235" t="s">
        <v>1</v>
      </c>
      <c r="N171" s="236" t="s">
        <v>42</v>
      </c>
      <c r="O171" s="75"/>
      <c r="P171" s="75"/>
      <c r="Q171" s="75"/>
      <c r="R171" s="75"/>
      <c r="S171" s="75"/>
      <c r="T171" s="7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T171" s="17" t="s">
        <v>588</v>
      </c>
      <c r="AU171" s="17" t="s">
        <v>84</v>
      </c>
      <c r="AY171" s="17" t="s">
        <v>588</v>
      </c>
      <c r="BE171" s="193">
        <f>IF(N171="základní",J171,0)</f>
        <v>0</v>
      </c>
      <c r="BF171" s="193">
        <f>IF(N171="snížená",J171,0)</f>
        <v>0</v>
      </c>
      <c r="BG171" s="193">
        <f>IF(N171="zákl. přenesená",J171,0)</f>
        <v>0</v>
      </c>
      <c r="BH171" s="193">
        <f>IF(N171="sníž. přenesená",J171,0)</f>
        <v>0</v>
      </c>
      <c r="BI171" s="193">
        <f>IF(N171="nulová",J171,0)</f>
        <v>0</v>
      </c>
      <c r="BJ171" s="17" t="s">
        <v>84</v>
      </c>
      <c r="BK171" s="193">
        <f>I171*H171</f>
        <v>0</v>
      </c>
    </row>
    <row r="172" s="2" customFormat="1" ht="16.32" customHeight="1">
      <c r="A172" s="36"/>
      <c r="B172" s="37"/>
      <c r="C172" s="227" t="s">
        <v>1</v>
      </c>
      <c r="D172" s="227" t="s">
        <v>132</v>
      </c>
      <c r="E172" s="228" t="s">
        <v>1</v>
      </c>
      <c r="F172" s="229" t="s">
        <v>1</v>
      </c>
      <c r="G172" s="230" t="s">
        <v>1</v>
      </c>
      <c r="H172" s="231"/>
      <c r="I172" s="232"/>
      <c r="J172" s="233">
        <f>BK172</f>
        <v>0</v>
      </c>
      <c r="K172" s="234"/>
      <c r="L172" s="37"/>
      <c r="M172" s="235" t="s">
        <v>1</v>
      </c>
      <c r="N172" s="236" t="s">
        <v>42</v>
      </c>
      <c r="O172" s="75"/>
      <c r="P172" s="75"/>
      <c r="Q172" s="75"/>
      <c r="R172" s="75"/>
      <c r="S172" s="75"/>
      <c r="T172" s="7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T172" s="17" t="s">
        <v>588</v>
      </c>
      <c r="AU172" s="17" t="s">
        <v>84</v>
      </c>
      <c r="AY172" s="17" t="s">
        <v>588</v>
      </c>
      <c r="BE172" s="193">
        <f>IF(N172="základní",J172,0)</f>
        <v>0</v>
      </c>
      <c r="BF172" s="193">
        <f>IF(N172="snížená",J172,0)</f>
        <v>0</v>
      </c>
      <c r="BG172" s="193">
        <f>IF(N172="zákl. přenesená",J172,0)</f>
        <v>0</v>
      </c>
      <c r="BH172" s="193">
        <f>IF(N172="sníž. přenesená",J172,0)</f>
        <v>0</v>
      </c>
      <c r="BI172" s="193">
        <f>IF(N172="nulová",J172,0)</f>
        <v>0</v>
      </c>
      <c r="BJ172" s="17" t="s">
        <v>84</v>
      </c>
      <c r="BK172" s="193">
        <f>I172*H172</f>
        <v>0</v>
      </c>
    </row>
    <row r="173" s="2" customFormat="1" ht="16.32" customHeight="1">
      <c r="A173" s="36"/>
      <c r="B173" s="37"/>
      <c r="C173" s="227" t="s">
        <v>1</v>
      </c>
      <c r="D173" s="227" t="s">
        <v>132</v>
      </c>
      <c r="E173" s="228" t="s">
        <v>1</v>
      </c>
      <c r="F173" s="229" t="s">
        <v>1</v>
      </c>
      <c r="G173" s="230" t="s">
        <v>1</v>
      </c>
      <c r="H173" s="231"/>
      <c r="I173" s="232"/>
      <c r="J173" s="233">
        <f>BK173</f>
        <v>0</v>
      </c>
      <c r="K173" s="234"/>
      <c r="L173" s="37"/>
      <c r="M173" s="235" t="s">
        <v>1</v>
      </c>
      <c r="N173" s="236" t="s">
        <v>42</v>
      </c>
      <c r="O173" s="75"/>
      <c r="P173" s="75"/>
      <c r="Q173" s="75"/>
      <c r="R173" s="75"/>
      <c r="S173" s="75"/>
      <c r="T173" s="7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T173" s="17" t="s">
        <v>588</v>
      </c>
      <c r="AU173" s="17" t="s">
        <v>84</v>
      </c>
      <c r="AY173" s="17" t="s">
        <v>588</v>
      </c>
      <c r="BE173" s="193">
        <f>IF(N173="základní",J173,0)</f>
        <v>0</v>
      </c>
      <c r="BF173" s="193">
        <f>IF(N173="snížená",J173,0)</f>
        <v>0</v>
      </c>
      <c r="BG173" s="193">
        <f>IF(N173="zákl. přenesená",J173,0)</f>
        <v>0</v>
      </c>
      <c r="BH173" s="193">
        <f>IF(N173="sníž. přenesená",J173,0)</f>
        <v>0</v>
      </c>
      <c r="BI173" s="193">
        <f>IF(N173="nulová",J173,0)</f>
        <v>0</v>
      </c>
      <c r="BJ173" s="17" t="s">
        <v>84</v>
      </c>
      <c r="BK173" s="193">
        <f>I173*H173</f>
        <v>0</v>
      </c>
    </row>
    <row r="174" s="2" customFormat="1" ht="16.32" customHeight="1">
      <c r="A174" s="36"/>
      <c r="B174" s="37"/>
      <c r="C174" s="227" t="s">
        <v>1</v>
      </c>
      <c r="D174" s="227" t="s">
        <v>132</v>
      </c>
      <c r="E174" s="228" t="s">
        <v>1</v>
      </c>
      <c r="F174" s="229" t="s">
        <v>1</v>
      </c>
      <c r="G174" s="230" t="s">
        <v>1</v>
      </c>
      <c r="H174" s="231"/>
      <c r="I174" s="232"/>
      <c r="J174" s="233">
        <f>BK174</f>
        <v>0</v>
      </c>
      <c r="K174" s="234"/>
      <c r="L174" s="37"/>
      <c r="M174" s="235" t="s">
        <v>1</v>
      </c>
      <c r="N174" s="236" t="s">
        <v>42</v>
      </c>
      <c r="O174" s="237"/>
      <c r="P174" s="237"/>
      <c r="Q174" s="237"/>
      <c r="R174" s="237"/>
      <c r="S174" s="237"/>
      <c r="T174" s="238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T174" s="17" t="s">
        <v>588</v>
      </c>
      <c r="AU174" s="17" t="s">
        <v>84</v>
      </c>
      <c r="AY174" s="17" t="s">
        <v>588</v>
      </c>
      <c r="BE174" s="193">
        <f>IF(N174="základní",J174,0)</f>
        <v>0</v>
      </c>
      <c r="BF174" s="193">
        <f>IF(N174="snížená",J174,0)</f>
        <v>0</v>
      </c>
      <c r="BG174" s="193">
        <f>IF(N174="zákl. přenesená",J174,0)</f>
        <v>0</v>
      </c>
      <c r="BH174" s="193">
        <f>IF(N174="sníž. přenesená",J174,0)</f>
        <v>0</v>
      </c>
      <c r="BI174" s="193">
        <f>IF(N174="nulová",J174,0)</f>
        <v>0</v>
      </c>
      <c r="BJ174" s="17" t="s">
        <v>84</v>
      </c>
      <c r="BK174" s="193">
        <f>I174*H174</f>
        <v>0</v>
      </c>
    </row>
    <row r="175" s="2" customFormat="1" ht="6.96" customHeight="1">
      <c r="A175" s="36"/>
      <c r="B175" s="58"/>
      <c r="C175" s="59"/>
      <c r="D175" s="59"/>
      <c r="E175" s="59"/>
      <c r="F175" s="59"/>
      <c r="G175" s="59"/>
      <c r="H175" s="59"/>
      <c r="I175" s="59"/>
      <c r="J175" s="59"/>
      <c r="K175" s="59"/>
      <c r="L175" s="37"/>
      <c r="M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</row>
  </sheetData>
  <autoFilter ref="C125:K174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4:H114"/>
    <mergeCell ref="E116:H116"/>
    <mergeCell ref="E118:H118"/>
    <mergeCell ref="L2:V2"/>
  </mergeCells>
  <dataValidations count="2">
    <dataValidation type="list" allowBlank="1" showInputMessage="1" showErrorMessage="1" error="Povoleny jsou hodnoty K, M." sqref="D170:D175">
      <formula1>"K, M"</formula1>
    </dataValidation>
    <dataValidation type="list" allowBlank="1" showInputMessage="1" showErrorMessage="1" error="Povoleny jsou hodnoty základní, snížená, zákl. přenesená, sníž. přenesená, nulová." sqref="N170:N175">
      <formula1>"základní, snížená, zákl. přenesená, sníž. přenesená, nulová"</formula1>
    </dataValidation>
  </dataValidation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Michal Tomšů</dc:creator>
  <cp:lastModifiedBy>Michal Tomšů</cp:lastModifiedBy>
  <dcterms:created xsi:type="dcterms:W3CDTF">2025-02-10T12:24:53Z</dcterms:created>
  <dcterms:modified xsi:type="dcterms:W3CDTF">2025-02-10T12:24:56Z</dcterms:modified>
</cp:coreProperties>
</file>