
<file path=[Content_Types].xml><?xml version="1.0" encoding="utf-8"?>
<Types xmlns="http://schemas.openxmlformats.org/package/2006/content-types">
  <Default Extension="emf" ContentType="image/x-emf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/>
  <mc:AlternateContent xmlns:mc="http://schemas.openxmlformats.org/markup-compatibility/2006">
    <mc:Choice Requires="x15">
      <x15ac:absPath xmlns:x15ac="http://schemas.microsoft.com/office/spreadsheetml/2010/11/ac" url="W:\VŘ_ZMR\Technici\VR 2025\VR 48-2025 ZŠ Ústavní elektro\"/>
    </mc:Choice>
  </mc:AlternateContent>
  <xr:revisionPtr revIDLastSave="0" documentId="8_{F2878427-26F9-4B7A-8B52-1009774F2C3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kapitulace stavby" sheetId="1" r:id="rId1"/>
    <sheet name="SO-01 - Elektroinstalace" sheetId="2" r:id="rId2"/>
  </sheets>
  <definedNames>
    <definedName name="_xlnm._FilterDatabase" localSheetId="1" hidden="1">'SO-01 - Elektroinstalace'!$C$131:$K$256</definedName>
    <definedName name="_xlnm.Print_Titles" localSheetId="0">'Rekapitulace stavby'!$92:$92</definedName>
    <definedName name="_xlnm.Print_Titles" localSheetId="1">'SO-01 - Elektroinstalace'!$131:$131</definedName>
    <definedName name="_xlnm.Print_Area" localSheetId="0">'Rekapitulace stavby'!$D$4:$AO$76,'Rekapitulace stavby'!$C$82:$AQ$96</definedName>
    <definedName name="_xlnm.Print_Area" localSheetId="1">'SO-01 - Elektroinstalace'!$C$4:$J$76,'SO-01 - Elektroinstalace'!$C$82:$J$113,'SO-01 - Elektroinstalace'!$C$119:$J$256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37" i="2" l="1"/>
  <c r="J36" i="2"/>
  <c r="AY95" i="1"/>
  <c r="J35" i="2"/>
  <c r="AX95" i="1" s="1"/>
  <c r="BI256" i="2"/>
  <c r="BH256" i="2"/>
  <c r="BG256" i="2"/>
  <c r="BF256" i="2"/>
  <c r="T256" i="2"/>
  <c r="R256" i="2"/>
  <c r="P256" i="2"/>
  <c r="BI255" i="2"/>
  <c r="BH255" i="2"/>
  <c r="BG255" i="2"/>
  <c r="BF255" i="2"/>
  <c r="T255" i="2"/>
  <c r="R255" i="2"/>
  <c r="P255" i="2"/>
  <c r="BI253" i="2"/>
  <c r="BH253" i="2"/>
  <c r="BG253" i="2"/>
  <c r="BF253" i="2"/>
  <c r="T253" i="2"/>
  <c r="R253" i="2"/>
  <c r="P253" i="2"/>
  <c r="BI252" i="2"/>
  <c r="BH252" i="2"/>
  <c r="BG252" i="2"/>
  <c r="BF252" i="2"/>
  <c r="T252" i="2"/>
  <c r="R252" i="2"/>
  <c r="P252" i="2"/>
  <c r="BI249" i="2"/>
  <c r="BH249" i="2"/>
  <c r="BG249" i="2"/>
  <c r="BF249" i="2"/>
  <c r="T249" i="2"/>
  <c r="R249" i="2"/>
  <c r="P249" i="2"/>
  <c r="BI247" i="2"/>
  <c r="BH247" i="2"/>
  <c r="BG247" i="2"/>
  <c r="BF247" i="2"/>
  <c r="T247" i="2"/>
  <c r="R247" i="2"/>
  <c r="P247" i="2"/>
  <c r="BI245" i="2"/>
  <c r="BH245" i="2"/>
  <c r="BG245" i="2"/>
  <c r="BF245" i="2"/>
  <c r="T245" i="2"/>
  <c r="R245" i="2"/>
  <c r="P245" i="2"/>
  <c r="BI244" i="2"/>
  <c r="BH244" i="2"/>
  <c r="BG244" i="2"/>
  <c r="BF244" i="2"/>
  <c r="T244" i="2"/>
  <c r="R244" i="2"/>
  <c r="P244" i="2"/>
  <c r="BI243" i="2"/>
  <c r="BH243" i="2"/>
  <c r="BG243" i="2"/>
  <c r="BF243" i="2"/>
  <c r="T243" i="2"/>
  <c r="R243" i="2"/>
  <c r="P243" i="2"/>
  <c r="BI242" i="2"/>
  <c r="BH242" i="2"/>
  <c r="BG242" i="2"/>
  <c r="BF242" i="2"/>
  <c r="T242" i="2"/>
  <c r="R242" i="2"/>
  <c r="P242" i="2"/>
  <c r="BI241" i="2"/>
  <c r="BH241" i="2"/>
  <c r="BG241" i="2"/>
  <c r="BF241" i="2"/>
  <c r="T241" i="2"/>
  <c r="R241" i="2"/>
  <c r="P241" i="2"/>
  <c r="BI240" i="2"/>
  <c r="BH240" i="2"/>
  <c r="BG240" i="2"/>
  <c r="BF240" i="2"/>
  <c r="T240" i="2"/>
  <c r="R240" i="2"/>
  <c r="P240" i="2"/>
  <c r="BI239" i="2"/>
  <c r="BH239" i="2"/>
  <c r="BG239" i="2"/>
  <c r="BF239" i="2"/>
  <c r="T239" i="2"/>
  <c r="R239" i="2"/>
  <c r="P239" i="2"/>
  <c r="BI238" i="2"/>
  <c r="BH238" i="2"/>
  <c r="BG238" i="2"/>
  <c r="BF238" i="2"/>
  <c r="T238" i="2"/>
  <c r="R238" i="2"/>
  <c r="P238" i="2"/>
  <c r="BI237" i="2"/>
  <c r="BH237" i="2"/>
  <c r="BG237" i="2"/>
  <c r="BF237" i="2"/>
  <c r="T237" i="2"/>
  <c r="R237" i="2"/>
  <c r="P237" i="2"/>
  <c r="BI236" i="2"/>
  <c r="BH236" i="2"/>
  <c r="BG236" i="2"/>
  <c r="BF236" i="2"/>
  <c r="T236" i="2"/>
  <c r="R236" i="2"/>
  <c r="P236" i="2"/>
  <c r="BI235" i="2"/>
  <c r="BH235" i="2"/>
  <c r="BG235" i="2"/>
  <c r="BF235" i="2"/>
  <c r="T235" i="2"/>
  <c r="R235" i="2"/>
  <c r="P235" i="2"/>
  <c r="BI234" i="2"/>
  <c r="BH234" i="2"/>
  <c r="BG234" i="2"/>
  <c r="BF234" i="2"/>
  <c r="T234" i="2"/>
  <c r="R234" i="2"/>
  <c r="P234" i="2"/>
  <c r="BI233" i="2"/>
  <c r="BH233" i="2"/>
  <c r="BG233" i="2"/>
  <c r="BF233" i="2"/>
  <c r="T233" i="2"/>
  <c r="R233" i="2"/>
  <c r="P233" i="2"/>
  <c r="BI232" i="2"/>
  <c r="BH232" i="2"/>
  <c r="BG232" i="2"/>
  <c r="BF232" i="2"/>
  <c r="T232" i="2"/>
  <c r="R232" i="2"/>
  <c r="P232" i="2"/>
  <c r="BI231" i="2"/>
  <c r="BH231" i="2"/>
  <c r="BG231" i="2"/>
  <c r="BF231" i="2"/>
  <c r="T231" i="2"/>
  <c r="R231" i="2"/>
  <c r="P231" i="2"/>
  <c r="BI230" i="2"/>
  <c r="BH230" i="2"/>
  <c r="BG230" i="2"/>
  <c r="BF230" i="2"/>
  <c r="T230" i="2"/>
  <c r="R230" i="2"/>
  <c r="P230" i="2"/>
  <c r="BI229" i="2"/>
  <c r="BH229" i="2"/>
  <c r="BG229" i="2"/>
  <c r="BF229" i="2"/>
  <c r="T229" i="2"/>
  <c r="R229" i="2"/>
  <c r="P229" i="2"/>
  <c r="BI228" i="2"/>
  <c r="BH228" i="2"/>
  <c r="BG228" i="2"/>
  <c r="BF228" i="2"/>
  <c r="T228" i="2"/>
  <c r="R228" i="2"/>
  <c r="P228" i="2"/>
  <c r="BI227" i="2"/>
  <c r="BH227" i="2"/>
  <c r="BG227" i="2"/>
  <c r="BF227" i="2"/>
  <c r="T227" i="2"/>
  <c r="R227" i="2"/>
  <c r="P227" i="2"/>
  <c r="BI226" i="2"/>
  <c r="BH226" i="2"/>
  <c r="BG226" i="2"/>
  <c r="BF226" i="2"/>
  <c r="T226" i="2"/>
  <c r="R226" i="2"/>
  <c r="P226" i="2"/>
  <c r="BI223" i="2"/>
  <c r="BH223" i="2"/>
  <c r="BG223" i="2"/>
  <c r="BF223" i="2"/>
  <c r="T223" i="2"/>
  <c r="R223" i="2"/>
  <c r="P223" i="2"/>
  <c r="BI222" i="2"/>
  <c r="BH222" i="2"/>
  <c r="BG222" i="2"/>
  <c r="BF222" i="2"/>
  <c r="T222" i="2"/>
  <c r="R222" i="2"/>
  <c r="P222" i="2"/>
  <c r="BI221" i="2"/>
  <c r="BH221" i="2"/>
  <c r="BG221" i="2"/>
  <c r="BF221" i="2"/>
  <c r="T221" i="2"/>
  <c r="R221" i="2"/>
  <c r="P221" i="2"/>
  <c r="BI212" i="2"/>
  <c r="BH212" i="2"/>
  <c r="BG212" i="2"/>
  <c r="BF212" i="2"/>
  <c r="T212" i="2"/>
  <c r="R212" i="2"/>
  <c r="P212" i="2"/>
  <c r="BI211" i="2"/>
  <c r="BH211" i="2"/>
  <c r="BG211" i="2"/>
  <c r="BF211" i="2"/>
  <c r="T211" i="2"/>
  <c r="R211" i="2"/>
  <c r="P211" i="2"/>
  <c r="BI200" i="2"/>
  <c r="BH200" i="2"/>
  <c r="BG200" i="2"/>
  <c r="BF200" i="2"/>
  <c r="T200" i="2"/>
  <c r="R200" i="2"/>
  <c r="P200" i="2"/>
  <c r="BI198" i="2"/>
  <c r="BH198" i="2"/>
  <c r="BG198" i="2"/>
  <c r="BF198" i="2"/>
  <c r="T198" i="2"/>
  <c r="R198" i="2"/>
  <c r="P198" i="2"/>
  <c r="BI196" i="2"/>
  <c r="BH196" i="2"/>
  <c r="BG196" i="2"/>
  <c r="BF196" i="2"/>
  <c r="T196" i="2"/>
  <c r="R196" i="2"/>
  <c r="P196" i="2"/>
  <c r="BI194" i="2"/>
  <c r="BH194" i="2"/>
  <c r="BG194" i="2"/>
  <c r="BF194" i="2"/>
  <c r="T194" i="2"/>
  <c r="R194" i="2"/>
  <c r="P194" i="2"/>
  <c r="BI192" i="2"/>
  <c r="BH192" i="2"/>
  <c r="BG192" i="2"/>
  <c r="BF192" i="2"/>
  <c r="T192" i="2"/>
  <c r="R192" i="2"/>
  <c r="P192" i="2"/>
  <c r="BI191" i="2"/>
  <c r="BH191" i="2"/>
  <c r="BG191" i="2"/>
  <c r="BF191" i="2"/>
  <c r="T191" i="2"/>
  <c r="R191" i="2"/>
  <c r="P191" i="2"/>
  <c r="BI190" i="2"/>
  <c r="BH190" i="2"/>
  <c r="BG190" i="2"/>
  <c r="BF190" i="2"/>
  <c r="T190" i="2"/>
  <c r="R190" i="2"/>
  <c r="P190" i="2"/>
  <c r="BI189" i="2"/>
  <c r="BH189" i="2"/>
  <c r="BG189" i="2"/>
  <c r="BF189" i="2"/>
  <c r="T189" i="2"/>
  <c r="R189" i="2"/>
  <c r="P189" i="2"/>
  <c r="BI184" i="2"/>
  <c r="BH184" i="2"/>
  <c r="BG184" i="2"/>
  <c r="BF184" i="2"/>
  <c r="T184" i="2"/>
  <c r="R184" i="2"/>
  <c r="P184" i="2"/>
  <c r="BI182" i="2"/>
  <c r="BH182" i="2"/>
  <c r="BG182" i="2"/>
  <c r="BF182" i="2"/>
  <c r="T182" i="2"/>
  <c r="R182" i="2"/>
  <c r="P182" i="2"/>
  <c r="BI180" i="2"/>
  <c r="BH180" i="2"/>
  <c r="BG180" i="2"/>
  <c r="BF180" i="2"/>
  <c r="T180" i="2"/>
  <c r="R180" i="2"/>
  <c r="P180" i="2"/>
  <c r="BI170" i="2"/>
  <c r="BH170" i="2"/>
  <c r="BG170" i="2"/>
  <c r="BF170" i="2"/>
  <c r="T170" i="2"/>
  <c r="R170" i="2"/>
  <c r="P170" i="2"/>
  <c r="BI167" i="2"/>
  <c r="BH167" i="2"/>
  <c r="BG167" i="2"/>
  <c r="BF167" i="2"/>
  <c r="T167" i="2"/>
  <c r="T166" i="2"/>
  <c r="R167" i="2"/>
  <c r="R166" i="2"/>
  <c r="P167" i="2"/>
  <c r="P166" i="2"/>
  <c r="BI165" i="2"/>
  <c r="BH165" i="2"/>
  <c r="BG165" i="2"/>
  <c r="BF165" i="2"/>
  <c r="T165" i="2"/>
  <c r="R165" i="2"/>
  <c r="P165" i="2"/>
  <c r="BI163" i="2"/>
  <c r="BH163" i="2"/>
  <c r="BG163" i="2"/>
  <c r="BF163" i="2"/>
  <c r="T163" i="2"/>
  <c r="R163" i="2"/>
  <c r="P163" i="2"/>
  <c r="BI162" i="2"/>
  <c r="BH162" i="2"/>
  <c r="BG162" i="2"/>
  <c r="BF162" i="2"/>
  <c r="T162" i="2"/>
  <c r="R162" i="2"/>
  <c r="P162" i="2"/>
  <c r="BI161" i="2"/>
  <c r="BH161" i="2"/>
  <c r="BG161" i="2"/>
  <c r="BF161" i="2"/>
  <c r="T161" i="2"/>
  <c r="R161" i="2"/>
  <c r="P161" i="2"/>
  <c r="BI158" i="2"/>
  <c r="BH158" i="2"/>
  <c r="BG158" i="2"/>
  <c r="BF158" i="2"/>
  <c r="T158" i="2"/>
  <c r="R158" i="2"/>
  <c r="P158" i="2"/>
  <c r="BI154" i="2"/>
  <c r="BH154" i="2"/>
  <c r="BG154" i="2"/>
  <c r="BF154" i="2"/>
  <c r="T154" i="2"/>
  <c r="R154" i="2"/>
  <c r="P154" i="2"/>
  <c r="BI152" i="2"/>
  <c r="BH152" i="2"/>
  <c r="BG152" i="2"/>
  <c r="BF152" i="2"/>
  <c r="T152" i="2"/>
  <c r="R152" i="2"/>
  <c r="P152" i="2"/>
  <c r="BI149" i="2"/>
  <c r="BH149" i="2"/>
  <c r="BG149" i="2"/>
  <c r="BF149" i="2"/>
  <c r="T149" i="2"/>
  <c r="R149" i="2"/>
  <c r="P149" i="2"/>
  <c r="BI147" i="2"/>
  <c r="BH147" i="2"/>
  <c r="BG147" i="2"/>
  <c r="BF147" i="2"/>
  <c r="T147" i="2"/>
  <c r="R147" i="2"/>
  <c r="P147" i="2"/>
  <c r="BI145" i="2"/>
  <c r="BH145" i="2"/>
  <c r="BG145" i="2"/>
  <c r="BF145" i="2"/>
  <c r="T145" i="2"/>
  <c r="R145" i="2"/>
  <c r="P145" i="2"/>
  <c r="BI143" i="2"/>
  <c r="BH143" i="2"/>
  <c r="BG143" i="2"/>
  <c r="BF143" i="2"/>
  <c r="T143" i="2"/>
  <c r="R143" i="2"/>
  <c r="P143" i="2"/>
  <c r="BI140" i="2"/>
  <c r="BH140" i="2"/>
  <c r="BG140" i="2"/>
  <c r="BF140" i="2"/>
  <c r="T140" i="2"/>
  <c r="T139" i="2"/>
  <c r="R140" i="2"/>
  <c r="R139" i="2" s="1"/>
  <c r="P140" i="2"/>
  <c r="P139" i="2"/>
  <c r="BI138" i="2"/>
  <c r="BH138" i="2"/>
  <c r="BG138" i="2"/>
  <c r="BF138" i="2"/>
  <c r="T138" i="2"/>
  <c r="R138" i="2"/>
  <c r="P138" i="2"/>
  <c r="BI137" i="2"/>
  <c r="BH137" i="2"/>
  <c r="BG137" i="2"/>
  <c r="BF137" i="2"/>
  <c r="T137" i="2"/>
  <c r="R137" i="2"/>
  <c r="P137" i="2"/>
  <c r="BI136" i="2"/>
  <c r="BH136" i="2"/>
  <c r="BG136" i="2"/>
  <c r="BF136" i="2"/>
  <c r="T136" i="2"/>
  <c r="R136" i="2"/>
  <c r="P136" i="2"/>
  <c r="BI135" i="2"/>
  <c r="BH135" i="2"/>
  <c r="BG135" i="2"/>
  <c r="BF135" i="2"/>
  <c r="T135" i="2"/>
  <c r="R135" i="2"/>
  <c r="P135" i="2"/>
  <c r="J128" i="2"/>
  <c r="F126" i="2"/>
  <c r="E124" i="2"/>
  <c r="J91" i="2"/>
  <c r="F89" i="2"/>
  <c r="E87" i="2"/>
  <c r="J24" i="2"/>
  <c r="E24" i="2"/>
  <c r="J129" i="2"/>
  <c r="J23" i="2"/>
  <c r="J18" i="2"/>
  <c r="E18" i="2"/>
  <c r="F129" i="2"/>
  <c r="J17" i="2"/>
  <c r="J15" i="2"/>
  <c r="E15" i="2"/>
  <c r="F91" i="2"/>
  <c r="J14" i="2"/>
  <c r="J12" i="2"/>
  <c r="J126" i="2"/>
  <c r="E7" i="2"/>
  <c r="E122" i="2" s="1"/>
  <c r="L90" i="1"/>
  <c r="AM90" i="1"/>
  <c r="AM89" i="1"/>
  <c r="L89" i="1"/>
  <c r="AM87" i="1"/>
  <c r="L87" i="1"/>
  <c r="L85" i="1"/>
  <c r="L84" i="1"/>
  <c r="J244" i="2"/>
  <c r="J236" i="2"/>
  <c r="J232" i="2"/>
  <c r="J189" i="2"/>
  <c r="J230" i="2"/>
  <c r="J212" i="2"/>
  <c r="J253" i="2"/>
  <c r="J247" i="2"/>
  <c r="BK227" i="2"/>
  <c r="BK184" i="2"/>
  <c r="J145" i="2"/>
  <c r="BK223" i="2"/>
  <c r="J138" i="2"/>
  <c r="BK221" i="2"/>
  <c r="J162" i="2"/>
  <c r="BK189" i="2"/>
  <c r="BK162" i="2"/>
  <c r="BK138" i="2"/>
  <c r="J252" i="2"/>
  <c r="J238" i="2"/>
  <c r="BK230" i="2"/>
  <c r="BK190" i="2"/>
  <c r="J221" i="2"/>
  <c r="BK252" i="2"/>
  <c r="J231" i="2"/>
  <c r="BK191" i="2"/>
  <c r="BK256" i="2"/>
  <c r="J242" i="2"/>
  <c r="BK234" i="2"/>
  <c r="J223" i="2"/>
  <c r="BK240" i="2"/>
  <c r="J211" i="2"/>
  <c r="BK244" i="2"/>
  <c r="J241" i="2"/>
  <c r="J233" i="2"/>
  <c r="BK192" i="2"/>
  <c r="J143" i="2"/>
  <c r="BK182" i="2"/>
  <c r="J245" i="2"/>
  <c r="BK211" i="2"/>
  <c r="J136" i="2"/>
  <c r="BK158" i="2"/>
  <c r="J163" i="2"/>
  <c r="BK237" i="2"/>
  <c r="J229" i="2"/>
  <c r="BK180" i="2"/>
  <c r="J137" i="2"/>
  <c r="J149" i="2"/>
  <c r="BK242" i="2"/>
  <c r="J192" i="2"/>
  <c r="J165" i="2"/>
  <c r="BK152" i="2"/>
  <c r="J140" i="2"/>
  <c r="BK255" i="2"/>
  <c r="BK243" i="2"/>
  <c r="J227" i="2"/>
  <c r="J191" i="2"/>
  <c r="BK245" i="2"/>
  <c r="BK149" i="2"/>
  <c r="BK222" i="2"/>
  <c r="J240" i="2"/>
  <c r="J222" i="2"/>
  <c r="J167" i="2"/>
  <c r="BK233" i="2"/>
  <c r="J234" i="2"/>
  <c r="BK161" i="2"/>
  <c r="J249" i="2"/>
  <c r="BK229" i="2"/>
  <c r="J161" i="2"/>
  <c r="J170" i="2"/>
  <c r="BK163" i="2"/>
  <c r="BK137" i="2"/>
  <c r="J198" i="2"/>
  <c r="J256" i="2"/>
  <c r="BK145" i="2"/>
  <c r="BK140" i="2"/>
  <c r="BK249" i="2"/>
  <c r="BK239" i="2"/>
  <c r="J226" i="2"/>
  <c r="J243" i="2"/>
  <c r="BK226" i="2"/>
  <c r="BK170" i="2"/>
  <c r="BK228" i="2"/>
  <c r="J200" i="2"/>
  <c r="BK165" i="2"/>
  <c r="BK136" i="2"/>
  <c r="J135" i="2"/>
  <c r="BK238" i="2"/>
  <c r="J180" i="2"/>
  <c r="J190" i="2"/>
  <c r="BK143" i="2"/>
  <c r="BK147" i="2"/>
  <c r="BK212" i="2"/>
  <c r="J228" i="2"/>
  <c r="BK232" i="2"/>
  <c r="J237" i="2"/>
  <c r="J194" i="2"/>
  <c r="J158" i="2"/>
  <c r="BK231" i="2"/>
  <c r="J152" i="2"/>
  <c r="BK236" i="2"/>
  <c r="J154" i="2"/>
  <c r="J182" i="2"/>
  <c r="BK167" i="2"/>
  <c r="BK135" i="2"/>
  <c r="BK247" i="2"/>
  <c r="J235" i="2"/>
  <c r="BK196" i="2"/>
  <c r="J239" i="2"/>
  <c r="BK200" i="2"/>
  <c r="BK253" i="2"/>
  <c r="BK235" i="2"/>
  <c r="BK198" i="2"/>
  <c r="J147" i="2"/>
  <c r="AS94" i="1"/>
  <c r="BK194" i="2"/>
  <c r="J255" i="2"/>
  <c r="BK241" i="2"/>
  <c r="J196" i="2"/>
  <c r="J184" i="2"/>
  <c r="BK154" i="2"/>
  <c r="R134" i="2" l="1"/>
  <c r="BK225" i="2"/>
  <c r="J225" i="2"/>
  <c r="J109" i="2"/>
  <c r="P142" i="2"/>
  <c r="T151" i="2"/>
  <c r="R160" i="2"/>
  <c r="T169" i="2"/>
  <c r="R195" i="2"/>
  <c r="T199" i="2"/>
  <c r="T225" i="2"/>
  <c r="R251" i="2"/>
  <c r="T134" i="2"/>
  <c r="BK142" i="2"/>
  <c r="J142" i="2"/>
  <c r="J100" i="2"/>
  <c r="R142" i="2"/>
  <c r="BK160" i="2"/>
  <c r="J160" i="2"/>
  <c r="J102" i="2"/>
  <c r="BK169" i="2"/>
  <c r="J169" i="2"/>
  <c r="J105" i="2"/>
  <c r="R169" i="2"/>
  <c r="BK199" i="2"/>
  <c r="J199" i="2"/>
  <c r="J107" i="2"/>
  <c r="R225" i="2"/>
  <c r="P246" i="2"/>
  <c r="BK251" i="2"/>
  <c r="J251" i="2"/>
  <c r="J111" i="2"/>
  <c r="T251" i="2"/>
  <c r="P254" i="2"/>
  <c r="P134" i="2"/>
  <c r="T142" i="2"/>
  <c r="P151" i="2"/>
  <c r="T160" i="2"/>
  <c r="P195" i="2"/>
  <c r="R199" i="2"/>
  <c r="BK246" i="2"/>
  <c r="J246" i="2"/>
  <c r="J110" i="2"/>
  <c r="T246" i="2"/>
  <c r="P251" i="2"/>
  <c r="R254" i="2"/>
  <c r="BK134" i="2"/>
  <c r="J134" i="2"/>
  <c r="J98" i="2" s="1"/>
  <c r="BK151" i="2"/>
  <c r="J151" i="2"/>
  <c r="J101" i="2"/>
  <c r="R151" i="2"/>
  <c r="P160" i="2"/>
  <c r="P169" i="2"/>
  <c r="BK195" i="2"/>
  <c r="J195" i="2" s="1"/>
  <c r="J106" i="2" s="1"/>
  <c r="T195" i="2"/>
  <c r="P199" i="2"/>
  <c r="P225" i="2"/>
  <c r="P224" i="2"/>
  <c r="R246" i="2"/>
  <c r="BK254" i="2"/>
  <c r="J254" i="2" s="1"/>
  <c r="J112" i="2" s="1"/>
  <c r="T254" i="2"/>
  <c r="BK166" i="2"/>
  <c r="J166" i="2" s="1"/>
  <c r="J103" i="2" s="1"/>
  <c r="BK139" i="2"/>
  <c r="J139" i="2" s="1"/>
  <c r="J99" i="2" s="1"/>
  <c r="BE158" i="2"/>
  <c r="BE249" i="2"/>
  <c r="J92" i="2"/>
  <c r="BE161" i="2"/>
  <c r="BE162" i="2"/>
  <c r="BE138" i="2"/>
  <c r="BE163" i="2"/>
  <c r="BE165" i="2"/>
  <c r="BE182" i="2"/>
  <c r="BE191" i="2"/>
  <c r="BE221" i="2"/>
  <c r="BE255" i="2"/>
  <c r="E85" i="2"/>
  <c r="F92" i="2"/>
  <c r="BE137" i="2"/>
  <c r="BE145" i="2"/>
  <c r="BE152" i="2"/>
  <c r="BE167" i="2"/>
  <c r="BE194" i="2"/>
  <c r="BE200" i="2"/>
  <c r="BE212" i="2"/>
  <c r="BE232" i="2"/>
  <c r="BE233" i="2"/>
  <c r="BE252" i="2"/>
  <c r="BE253" i="2"/>
  <c r="J89" i="2"/>
  <c r="F128" i="2"/>
  <c r="BE170" i="2"/>
  <c r="BE256" i="2"/>
  <c r="BE228" i="2"/>
  <c r="BE239" i="2"/>
  <c r="BE140" i="2"/>
  <c r="BE154" i="2"/>
  <c r="BE190" i="2"/>
  <c r="BE196" i="2"/>
  <c r="BE211" i="2"/>
  <c r="BE226" i="2"/>
  <c r="BE229" i="2"/>
  <c r="BE230" i="2"/>
  <c r="BE234" i="2"/>
  <c r="BE236" i="2"/>
  <c r="BE245" i="2"/>
  <c r="BE135" i="2"/>
  <c r="BE198" i="2"/>
  <c r="BE223" i="2"/>
  <c r="BE227" i="2"/>
  <c r="BE235" i="2"/>
  <c r="BE243" i="2"/>
  <c r="BE147" i="2"/>
  <c r="BE180" i="2"/>
  <c r="BE238" i="2"/>
  <c r="BE241" i="2"/>
  <c r="BE242" i="2"/>
  <c r="BE244" i="2"/>
  <c r="BE247" i="2"/>
  <c r="BE136" i="2"/>
  <c r="BE143" i="2"/>
  <c r="BE149" i="2"/>
  <c r="BE184" i="2"/>
  <c r="BE189" i="2"/>
  <c r="BE192" i="2"/>
  <c r="BE222" i="2"/>
  <c r="BE231" i="2"/>
  <c r="BE237" i="2"/>
  <c r="BE240" i="2"/>
  <c r="F36" i="2"/>
  <c r="BC95" i="1"/>
  <c r="BC94" i="1" s="1"/>
  <c r="W32" i="1" s="1"/>
  <c r="J34" i="2"/>
  <c r="AW95" i="1" s="1"/>
  <c r="F35" i="2"/>
  <c r="BB95" i="1"/>
  <c r="BB94" i="1" s="1"/>
  <c r="W31" i="1" s="1"/>
  <c r="F34" i="2"/>
  <c r="BA95" i="1"/>
  <c r="BA94" i="1" s="1"/>
  <c r="W30" i="1" s="1"/>
  <c r="F37" i="2"/>
  <c r="BD95" i="1"/>
  <c r="BD94" i="1" s="1"/>
  <c r="W33" i="1" s="1"/>
  <c r="P133" i="2" l="1"/>
  <c r="T133" i="2"/>
  <c r="R168" i="2"/>
  <c r="R132" i="2" s="1"/>
  <c r="T224" i="2"/>
  <c r="P168" i="2"/>
  <c r="R224" i="2"/>
  <c r="T168" i="2"/>
  <c r="T132" i="2" s="1"/>
  <c r="R133" i="2"/>
  <c r="BK168" i="2"/>
  <c r="J168" i="2"/>
  <c r="J104" i="2" s="1"/>
  <c r="BK133" i="2"/>
  <c r="J133" i="2"/>
  <c r="J97" i="2" s="1"/>
  <c r="BK224" i="2"/>
  <c r="J224" i="2"/>
  <c r="J108" i="2"/>
  <c r="F33" i="2"/>
  <c r="AZ95" i="1" s="1"/>
  <c r="AZ94" i="1" s="1"/>
  <c r="W29" i="1" s="1"/>
  <c r="AX94" i="1"/>
  <c r="AW94" i="1"/>
  <c r="AK30" i="1"/>
  <c r="AY94" i="1"/>
  <c r="J33" i="2"/>
  <c r="AV95" i="1" s="1"/>
  <c r="AT95" i="1" s="1"/>
  <c r="P132" i="2" l="1"/>
  <c r="AU95" i="1"/>
  <c r="BK132" i="2"/>
  <c r="J132" i="2" s="1"/>
  <c r="J96" i="2" s="1"/>
  <c r="AU94" i="1"/>
  <c r="AV94" i="1"/>
  <c r="AK29" i="1" s="1"/>
  <c r="J30" i="2" l="1"/>
  <c r="AG95" i="1"/>
  <c r="AG94" i="1"/>
  <c r="AK26" i="1" s="1"/>
  <c r="AT94" i="1"/>
  <c r="J39" i="2" l="1"/>
  <c r="AN94" i="1"/>
  <c r="AN95" i="1"/>
  <c r="AK35" i="1"/>
</calcChain>
</file>

<file path=xl/sharedStrings.xml><?xml version="1.0" encoding="utf-8"?>
<sst xmlns="http://schemas.openxmlformats.org/spreadsheetml/2006/main" count="1638" uniqueCount="442">
  <si>
    <t>Export Komplet</t>
  </si>
  <si>
    <t/>
  </si>
  <si>
    <t>2.0</t>
  </si>
  <si>
    <t>False</t>
  </si>
  <si>
    <t>{86d6359f-607d-435e-a8fe-45662a93217d}</t>
  </si>
  <si>
    <t>&gt;&gt;  skryté sloupce  &lt;&lt;</t>
  </si>
  <si>
    <t>0,01</t>
  </si>
  <si>
    <t>21</t>
  </si>
  <si>
    <t>12</t>
  </si>
  <si>
    <t>REKAPITULACE STAVBY</t>
  </si>
  <si>
    <t>v ---  níže se nacházejí doplnkové a pomocné údaje k sestavám  --- v</t>
  </si>
  <si>
    <t>0,001</t>
  </si>
  <si>
    <t>Kód:</t>
  </si>
  <si>
    <t>25-302</t>
  </si>
  <si>
    <t>Stavba:</t>
  </si>
  <si>
    <t>ZŠ Ústavni elektroinstalace - rozvaděče</t>
  </si>
  <si>
    <t>KSO:</t>
  </si>
  <si>
    <t>CC-CZ:</t>
  </si>
  <si>
    <t>Místo:</t>
  </si>
  <si>
    <t xml:space="preserve"> </t>
  </si>
  <si>
    <t>Datum:</t>
  </si>
  <si>
    <t>21. 3. 2025</t>
  </si>
  <si>
    <t>Zadavatel:</t>
  </si>
  <si>
    <t>IČ:</t>
  </si>
  <si>
    <t>DIČ:</t>
  </si>
  <si>
    <t>Zhotovitel:</t>
  </si>
  <si>
    <t>Projektant:</t>
  </si>
  <si>
    <t>04779398</t>
  </si>
  <si>
    <t>Boa Construction s.r.o.</t>
  </si>
  <si>
    <t>CZ04779398</t>
  </si>
  <si>
    <t>True</t>
  </si>
  <si>
    <t>Zpracovatel:</t>
  </si>
  <si>
    <t>Poznámka:</t>
  </si>
  <si>
    <t>1) Součástí předkládaného výkazu výměr je kompletní projektová dokumentace stavby, která podrobně definuje jednotlivé dodávky a služby. Položky ve výkazu výměr jsou souhrnným a zjednodušeným popisem dodávek a služeb uvedených v projektové dokumentaci._x000D_
_x000D_
2) Zhotovitel je před podáním své nabídky povinen se seznámit s kompletní projektovou dokumentací, stavem stavby, jejího okolí a podmínek realizace a do ceny jednotlivých dodávek a služeb započíst veškeré materiály a práce nezbytné k dokonalému a kompletnímu provedení stavby.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</si>
  <si>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</si>
  <si>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</si>
  <si>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</si>
  <si>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</si>
  <si>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</si>
  <si>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</si>
  <si>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</si>
  <si>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</si>
  <si>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</si>
  <si>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</si>
  <si>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</si>
  <si>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</si>
  <si>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</si>
  <si>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</si>
  <si>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</si>
  <si>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</si>
  <si>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</si>
  <si>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</si>
  <si>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</si>
  <si>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</si>
  <si>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</si>
  <si>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</si>
  <si>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</si>
  <si>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</si>
  <si>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</si>
  <si>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</si>
  <si>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</si>
  <si>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</si>
  <si>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</si>
  <si>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</si>
  <si>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</si>
  <si>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</si>
  <si>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</si>
  <si>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</si>
  <si>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</si>
  <si>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</si>
  <si>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</si>
  <si>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</si>
  <si>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</si>
  <si>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</si>
  <si>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</si>
  <si>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</si>
  <si>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</si>
  <si>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</si>
  <si>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</si>
  <si>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SO-01</t>
  </si>
  <si>
    <t>Elektroinstalace</t>
  </si>
  <si>
    <t>STA</t>
  </si>
  <si>
    <t>1</t>
  </si>
  <si>
    <t>{48b383fe-f813-4736-baab-3d6c8213341f}</t>
  </si>
  <si>
    <t>2</t>
  </si>
  <si>
    <t>KRYCÍ LIST SOUPISU PRACÍ</t>
  </si>
  <si>
    <t>Objekt:</t>
  </si>
  <si>
    <t>SO-01 - Elektroinstalace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</si>
  <si>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</si>
  <si>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</si>
  <si>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</si>
  <si>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</si>
  <si>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</si>
  <si>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</si>
  <si>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11 - Přípravné a přidružené práce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</si>
  <si>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</si>
  <si>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</si>
  <si>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</si>
  <si>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Doprava suti a vybouraných hmot</t>
  </si>
  <si>
    <t xml:space="preserve">    998 - Přesun hmot</t>
  </si>
  <si>
    <t>PSV - Práce a dodávky PSV</t>
  </si>
  <si>
    <t xml:space="preserve">    741 - Elektroinstalace - silnoproud</t>
  </si>
  <si>
    <t xml:space="preserve">    776 - Podlahy povlakové</t>
  </si>
  <si>
    <t xml:space="preserve">    784 - Dokončovací práce - malby a tapety</t>
  </si>
  <si>
    <t>M - Práce a dodávky M</t>
  </si>
  <si>
    <t xml:space="preserve">    21-M - Elektromontáže - rozvaděče</t>
  </si>
  <si>
    <t xml:space="preserve">    46-M - Zemní práce při extr.mont.pracích</t>
  </si>
  <si>
    <t>HZS - Hodinové zúčtovací sazby</t>
  </si>
  <si>
    <t>VRN - Vedlejší rozpočtové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</si>
  <si>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</si>
  <si>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</si>
  <si>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</si>
  <si>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</si>
  <si>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</si>
  <si>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</si>
  <si>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</si>
  <si>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</si>
  <si>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</si>
  <si>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</si>
  <si>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</si>
  <si>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</si>
  <si>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</si>
  <si>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</si>
  <si>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</si>
  <si>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</si>
  <si>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11</t>
  </si>
  <si>
    <t>Přípravné a přidružené práce</t>
  </si>
  <si>
    <t>K</t>
  </si>
  <si>
    <t>01001R01</t>
  </si>
  <si>
    <t>Vyklizení a vyčištění prostoru</t>
  </si>
  <si>
    <t>soubor</t>
  </si>
  <si>
    <t>4</t>
  </si>
  <si>
    <t>-1232603001</t>
  </si>
  <si>
    <t>01001R02</t>
  </si>
  <si>
    <t>Vypískání inženýrských sítí, jejich vytyčení, ochrana, příp. odpojení</t>
  </si>
  <si>
    <t>-1452517130</t>
  </si>
  <si>
    <t>3</t>
  </si>
  <si>
    <t>01001R03</t>
  </si>
  <si>
    <t>Provedení ochranných opatření, ochrana zabudovaných konstrukcí, dopravních tras</t>
  </si>
  <si>
    <t>1574664127</t>
  </si>
  <si>
    <t>01001R04</t>
  </si>
  <si>
    <t>Průběžný a závěrečný úklid staveniště a dotčených ploch</t>
  </si>
  <si>
    <t>783855907</t>
  </si>
  <si>
    <t>Svislé a kompletní konstrukce</t>
  </si>
  <si>
    <t>5</t>
  </si>
  <si>
    <t>340237212</t>
  </si>
  <si>
    <t>Zazdívka otvorů v příčkách nebo stěnách pl přes 0,09 do 0,25 m2 cihlami plnými tl přes 100 mm</t>
  </si>
  <si>
    <t>kus</t>
  </si>
  <si>
    <t>-2055932640</t>
  </si>
  <si>
    <t>VV</t>
  </si>
  <si>
    <t>18 "opravy okolo rozvaděčů</t>
  </si>
  <si>
    <t>6</t>
  </si>
  <si>
    <t>Úpravy povrchů, podlahy a osazování výplní</t>
  </si>
  <si>
    <t>611325222</t>
  </si>
  <si>
    <t>Vápenocementová štuková omítka malých ploch přes 0,09 do 0,25 m2 na stropech</t>
  </si>
  <si>
    <t>-1968397436</t>
  </si>
  <si>
    <t>9 "začištění prostupů</t>
  </si>
  <si>
    <t>7</t>
  </si>
  <si>
    <t>612325121</t>
  </si>
  <si>
    <t>Vápenocementová štuková omítka rýh ve stěnách š do 150 mm</t>
  </si>
  <si>
    <t>m2</t>
  </si>
  <si>
    <t>-1351935303</t>
  </si>
  <si>
    <t>24+27,25 "drážky</t>
  </si>
  <si>
    <t>8</t>
  </si>
  <si>
    <t>612325222</t>
  </si>
  <si>
    <t>Vápenocementová štuková omítka malých ploch přes 0,09 do 0,25 m2 na stěnách</t>
  </si>
  <si>
    <t>1597310518</t>
  </si>
  <si>
    <t>7*2 "začištění prostupů</t>
  </si>
  <si>
    <t>9</t>
  </si>
  <si>
    <t>612325225</t>
  </si>
  <si>
    <t>Vápenocementová štuková omítka malých ploch přes 1 do 4 m2 na stěnách</t>
  </si>
  <si>
    <t>-883818581</t>
  </si>
  <si>
    <t>18 "opravy okolo měněných rozvaděčů</t>
  </si>
  <si>
    <t>Ostatní konstrukce a práce, bourání</t>
  </si>
  <si>
    <t>10</t>
  </si>
  <si>
    <t>973031345</t>
  </si>
  <si>
    <t>Vysekání kapes ve zdivu cihelném na MV nebo MVC pl do 0,25 m2 hl do 300 mm</t>
  </si>
  <si>
    <t>1862126628</t>
  </si>
  <si>
    <t>18 "úpravy výklenků pro rozvaděče</t>
  </si>
  <si>
    <t>977151111</t>
  </si>
  <si>
    <t>Jádrové vrty diamantovými korunkami do stavebních materiálů D do 35 mm</t>
  </si>
  <si>
    <t>m</t>
  </si>
  <si>
    <t>1421710309</t>
  </si>
  <si>
    <t>0,2*7 "prostupy stěnami v rámci patra</t>
  </si>
  <si>
    <t>0,3 "prostup stropem pav. T</t>
  </si>
  <si>
    <t>Součet</t>
  </si>
  <si>
    <t>977151113</t>
  </si>
  <si>
    <t>Jádrové vrty diamantovými korunkami do stavebních materiálů D přes 40 do 50 mm</t>
  </si>
  <si>
    <t>-1059453089</t>
  </si>
  <si>
    <t>0,3*8 "prostupy stropem pro hlavní stoupačky</t>
  </si>
  <si>
    <t>997</t>
  </si>
  <si>
    <t>Doprava suti a vybouraných hmot</t>
  </si>
  <si>
    <t>13</t>
  </si>
  <si>
    <t>997013213</t>
  </si>
  <si>
    <t>Vnitrostaveništní doprava suti a vybouraných hmot pro budovy v přes 9 do 12 m ručně</t>
  </si>
  <si>
    <t>t</t>
  </si>
  <si>
    <t>965451766</t>
  </si>
  <si>
    <t>14</t>
  </si>
  <si>
    <t>997013501</t>
  </si>
  <si>
    <t>Odvoz suti a vybouraných hmot na skládku nebo meziskládku do 1 km se složením</t>
  </si>
  <si>
    <t>-434466783</t>
  </si>
  <si>
    <t>15</t>
  </si>
  <si>
    <t>997013509</t>
  </si>
  <si>
    <t>Příplatek k odvozu suti a vybouraných hmot na skládku ZKD 1 km přes 1 km</t>
  </si>
  <si>
    <t>-981933794</t>
  </si>
  <si>
    <t>2,302*14 'Přepočtené koeficientem množství</t>
  </si>
  <si>
    <t>16</t>
  </si>
  <si>
    <t>997013871</t>
  </si>
  <si>
    <t>Poplatek za uložení stavebního odpadu na recyklační skládce (skládkovné) směsného stavebního a demoličního kód odpadu 17 09 04</t>
  </si>
  <si>
    <t>1924162878</t>
  </si>
  <si>
    <t>998</t>
  </si>
  <si>
    <t>Přesun hmot</t>
  </si>
  <si>
    <t>17</t>
  </si>
  <si>
    <t>998018002</t>
  </si>
  <si>
    <t>Přesun hmot pro budovy ruční pro budovy v přes 6 do 12 m</t>
  </si>
  <si>
    <t>1507312576</t>
  </si>
  <si>
    <t>PSV</t>
  </si>
  <si>
    <t>Práce a dodávky PSV</t>
  </si>
  <si>
    <t>741</t>
  </si>
  <si>
    <t>Elektroinstalace - silnoproud</t>
  </si>
  <si>
    <t>18</t>
  </si>
  <si>
    <t>741122642</t>
  </si>
  <si>
    <t>Montáž kabel Cu plný kulatý žíla 5x4 až 6 mm2 uložený pevně (např. CYKY)</t>
  </si>
  <si>
    <t>325883939</t>
  </si>
  <si>
    <t>25 "RS2-RD-dílna</t>
  </si>
  <si>
    <t>38 "RS2-4RS1</t>
  </si>
  <si>
    <t>38 "RS4-R224</t>
  </si>
  <si>
    <t>55 "RS5-2RS4</t>
  </si>
  <si>
    <t>15 "RS5-2RS3</t>
  </si>
  <si>
    <t>10 "RS7-3RS5</t>
  </si>
  <si>
    <t>5 "R1-1RS2</t>
  </si>
  <si>
    <t>35 "R1-R-kuchyňka</t>
  </si>
  <si>
    <t>19</t>
  </si>
  <si>
    <t>M</t>
  </si>
  <si>
    <t>RMAT0001</t>
  </si>
  <si>
    <t>kabel CXKH-R-J 5x6 B2Ca,s1,d1,a1</t>
  </si>
  <si>
    <t>32</t>
  </si>
  <si>
    <t>-1549489025</t>
  </si>
  <si>
    <t>60*1,15 'Přepočtené koeficientem množství</t>
  </si>
  <si>
    <t>20</t>
  </si>
  <si>
    <t>RMAT0002</t>
  </si>
  <si>
    <t>kabel CXKH-R-J 5x4 B2Ca,s1,d1,a1</t>
  </si>
  <si>
    <t>-1092376987</t>
  </si>
  <si>
    <t>161*1,15 'Přepočtené koeficientem množství</t>
  </si>
  <si>
    <t>741122645</t>
  </si>
  <si>
    <t>Montáž kabel Cu plný kulatý žíla 5x25 až 35 mm2 uložený pevně (např. CYKY)</t>
  </si>
  <si>
    <t>1311744344</t>
  </si>
  <si>
    <t>3,5*2+7*2+10,5*2 "hlavní stoupačky budova U</t>
  </si>
  <si>
    <t>3,5+7 "hlavní stoupačky budova T</t>
  </si>
  <si>
    <t>"montáž připravených kabelů - dodávka kabelů není přemětem rozpočtu</t>
  </si>
  <si>
    <t>22</t>
  </si>
  <si>
    <t>741130144</t>
  </si>
  <si>
    <t>Ukončení šňůra 5x0,5 až 4 mm2 se zapojením</t>
  </si>
  <si>
    <t>1639753745</t>
  </si>
  <si>
    <t>23</t>
  </si>
  <si>
    <t>741130145</t>
  </si>
  <si>
    <t>Ukončení šňůra 5x6 mm2 se zapojením</t>
  </si>
  <si>
    <t>-174592941</t>
  </si>
  <si>
    <t>24</t>
  </si>
  <si>
    <t>741130148</t>
  </si>
  <si>
    <t>Ukončení šňůra 5x25 mm2 se zapojením</t>
  </si>
  <si>
    <t>1811312888</t>
  </si>
  <si>
    <t>25</t>
  </si>
  <si>
    <t>741920203</t>
  </si>
  <si>
    <t>Ucpávka prostupu tmelem kabelové chráničky D přes 20 do 30 mm stropem tl 150 mm požární odolnost EI 90</t>
  </si>
  <si>
    <t>-3983328</t>
  </si>
  <si>
    <t>8 "prostupy stropem</t>
  </si>
  <si>
    <t>26</t>
  </si>
  <si>
    <t>998741312</t>
  </si>
  <si>
    <t>Přesun hmot procentní pro silnoproud ruční v objektech v přes 6 do 12 m</t>
  </si>
  <si>
    <t>%</t>
  </si>
  <si>
    <t>1827481878</t>
  </si>
  <si>
    <t>776</t>
  </si>
  <si>
    <t>Podlahy povlakové</t>
  </si>
  <si>
    <t>27</t>
  </si>
  <si>
    <t>776201910</t>
  </si>
  <si>
    <t>Oprava podlah výměnou podlahového povlaku pl do 0,25 m2</t>
  </si>
  <si>
    <t>-588183513</t>
  </si>
  <si>
    <t>9 "opravy po prostupech</t>
  </si>
  <si>
    <t>28</t>
  </si>
  <si>
    <t>998776312</t>
  </si>
  <si>
    <t>Přesun hmot procentní pro podlahy povlakové ruční v objektech v přes 6 do 12 m</t>
  </si>
  <si>
    <t>680609532</t>
  </si>
  <si>
    <t>784</t>
  </si>
  <si>
    <t>Dokončovací práce - malby a tapety</t>
  </si>
  <si>
    <t>29</t>
  </si>
  <si>
    <t>784111011</t>
  </si>
  <si>
    <t>Obroušení podkladu omítnutého v místnostech v do 3,80 m</t>
  </si>
  <si>
    <t>-1565868964</t>
  </si>
  <si>
    <t>9,5*4,5 "1PP</t>
  </si>
  <si>
    <t>(1,1+7,3+2,9+1,1)*2,9 "1NP</t>
  </si>
  <si>
    <t>(1,95+7,3+1,3+0,9+6)*2,9 "2NP</t>
  </si>
  <si>
    <t>(0,9+7,3+1,6)*2,9 "3NP</t>
  </si>
  <si>
    <t>Mezisoučet budova U1</t>
  </si>
  <si>
    <t>4,9*2,4 "1PP</t>
  </si>
  <si>
    <t>6,65*2,9 "1NP</t>
  </si>
  <si>
    <t>(1,2+1,4)*2,9 "2NP</t>
  </si>
  <si>
    <t>Mezisoučet budova T</t>
  </si>
  <si>
    <t>30</t>
  </si>
  <si>
    <t>784121011</t>
  </si>
  <si>
    <t>Rozmývání podkladu po oškrabání malby v místnostech v do 3,80 m</t>
  </si>
  <si>
    <t>-530222758</t>
  </si>
  <si>
    <t>31</t>
  </si>
  <si>
    <t>784131101</t>
  </si>
  <si>
    <t>Odstranění linkrustace v místnostech v do 3,80 m</t>
  </si>
  <si>
    <t>1837835593</t>
  </si>
  <si>
    <t>(1,1+7,3)*1,75 "1NP</t>
  </si>
  <si>
    <t>(7,3+0,9)*1,75 "2NP</t>
  </si>
  <si>
    <t>(0,9+7,3)*1,75 "3NP</t>
  </si>
  <si>
    <t>6,65*1,75 "1NP</t>
  </si>
  <si>
    <t>(1,2)*1,75 "2NP</t>
  </si>
  <si>
    <t>784181101</t>
  </si>
  <si>
    <t>Základní akrylátová jednonásobná bezbarvá penetrace podkladu v místnostech v do 3,80 m</t>
  </si>
  <si>
    <t>-884616374</t>
  </si>
  <si>
    <t>33</t>
  </si>
  <si>
    <t>784211111</t>
  </si>
  <si>
    <t>Dvojnásobné bílé malby ze směsí za mokra velmi dobře oděruvzdorných v místnostech v do 3,80 m</t>
  </si>
  <si>
    <t>2138334379</t>
  </si>
  <si>
    <t>34</t>
  </si>
  <si>
    <t>784660111</t>
  </si>
  <si>
    <t>Linkrustace s vrchním nátěrem syntetickým v místnosti v do 3,80 m</t>
  </si>
  <si>
    <t>-1979967131</t>
  </si>
  <si>
    <t>Práce a dodávky M</t>
  </si>
  <si>
    <t>21-M</t>
  </si>
  <si>
    <t>Elektromontáže - rozvaděče</t>
  </si>
  <si>
    <t>35</t>
  </si>
  <si>
    <t>R001</t>
  </si>
  <si>
    <t>Úprava RH-pole č.2 (11x výkonový jistič a úprava pole)</t>
  </si>
  <si>
    <t>sada</t>
  </si>
  <si>
    <t>64</t>
  </si>
  <si>
    <t>597110478</t>
  </si>
  <si>
    <t>36</t>
  </si>
  <si>
    <t>R002</t>
  </si>
  <si>
    <t>RS3 U1 1.PP</t>
  </si>
  <si>
    <t>436888984</t>
  </si>
  <si>
    <t>37</t>
  </si>
  <si>
    <t>R003</t>
  </si>
  <si>
    <t>RS1 U1 1.NP</t>
  </si>
  <si>
    <t>-1805946782</t>
  </si>
  <si>
    <t>38</t>
  </si>
  <si>
    <t>R004</t>
  </si>
  <si>
    <t>RS2 U1 1.NP</t>
  </si>
  <si>
    <t>-164420110</t>
  </si>
  <si>
    <t>39</t>
  </si>
  <si>
    <t>R005</t>
  </si>
  <si>
    <t>R-dílna U1 1.NP</t>
  </si>
  <si>
    <t>-1395127355</t>
  </si>
  <si>
    <t>40</t>
  </si>
  <si>
    <t>R006</t>
  </si>
  <si>
    <t>1RS1 U1 1.NP</t>
  </si>
  <si>
    <t>-964498767</t>
  </si>
  <si>
    <t>41</t>
  </si>
  <si>
    <t>R007</t>
  </si>
  <si>
    <t>RS4 U1 2.NP</t>
  </si>
  <si>
    <t>1844572254</t>
  </si>
  <si>
    <t>42</t>
  </si>
  <si>
    <t>R008</t>
  </si>
  <si>
    <t>RS5 U1 2.NP</t>
  </si>
  <si>
    <t>275724943</t>
  </si>
  <si>
    <t>43</t>
  </si>
  <si>
    <t>R009</t>
  </si>
  <si>
    <t>2RS3 U1 2.NP</t>
  </si>
  <si>
    <t>-941191761</t>
  </si>
  <si>
    <t>44</t>
  </si>
  <si>
    <t>R010</t>
  </si>
  <si>
    <t>2RS4 U1 2.NP</t>
  </si>
  <si>
    <t>-104696691</t>
  </si>
  <si>
    <t>45</t>
  </si>
  <si>
    <t>R011</t>
  </si>
  <si>
    <t>R224 U1 2.NP</t>
  </si>
  <si>
    <t>209844083</t>
  </si>
  <si>
    <t>46</t>
  </si>
  <si>
    <t>R012</t>
  </si>
  <si>
    <t>RS6 U1 3.NP</t>
  </si>
  <si>
    <t>-2075042337</t>
  </si>
  <si>
    <t>47</t>
  </si>
  <si>
    <t>R013</t>
  </si>
  <si>
    <t>RS7 U1 3.NP</t>
  </si>
  <si>
    <t>2000007148</t>
  </si>
  <si>
    <t>48</t>
  </si>
  <si>
    <t>R014</t>
  </si>
  <si>
    <t>3RS5 U1 3.NP</t>
  </si>
  <si>
    <t>-1164755034</t>
  </si>
  <si>
    <t>49</t>
  </si>
  <si>
    <t>R015</t>
  </si>
  <si>
    <t>R0 T 1.PP</t>
  </si>
  <si>
    <t>873734059</t>
  </si>
  <si>
    <t>50</t>
  </si>
  <si>
    <t>R016</t>
  </si>
  <si>
    <t>R1 T 1.NP</t>
  </si>
  <si>
    <t>86670043</t>
  </si>
  <si>
    <t>51</t>
  </si>
  <si>
    <t>R017</t>
  </si>
  <si>
    <t>1RS2 T 1.NP</t>
  </si>
  <si>
    <t>-1020935996</t>
  </si>
  <si>
    <t>52</t>
  </si>
  <si>
    <t>R018</t>
  </si>
  <si>
    <t>R2 T 2.NP</t>
  </si>
  <si>
    <t>87748955</t>
  </si>
  <si>
    <t>53</t>
  </si>
  <si>
    <t>R019</t>
  </si>
  <si>
    <t>R-kuchyňka T 2.NP</t>
  </si>
  <si>
    <t>-1917245204</t>
  </si>
  <si>
    <t>54</t>
  </si>
  <si>
    <t>R020</t>
  </si>
  <si>
    <t>Demontáž stávajících rozvodnic</t>
  </si>
  <si>
    <t>-1005194984</t>
  </si>
  <si>
    <t>46-M</t>
  </si>
  <si>
    <t>Zemní práce při extr.mont.pracích</t>
  </si>
  <si>
    <t>55</t>
  </si>
  <si>
    <t>468111121</t>
  </si>
  <si>
    <t>Frézování drážek pro vodiče ve stěnách z cihel včetně omítky do 3x3 cm</t>
  </si>
  <si>
    <t>-1247333222</t>
  </si>
  <si>
    <t>3*8 "drážkování pro podružné rozvaděče svislé</t>
  </si>
  <si>
    <t>56</t>
  </si>
  <si>
    <t>468111322</t>
  </si>
  <si>
    <t>Frézování drážek pro vodiče ve stěnách z betonu včetně omítky do 5x5 cm</t>
  </si>
  <si>
    <t>1939207479</t>
  </si>
  <si>
    <t>3,25*5+2*2+7 "trasy pro hlavní stoupačky</t>
  </si>
  <si>
    <t>HZS</t>
  </si>
  <si>
    <t>Hodinové zúčtovací sazby</t>
  </si>
  <si>
    <t>57</t>
  </si>
  <si>
    <t>HZS1301</t>
  </si>
  <si>
    <t>Hodinová zúčtovací sazba zedník</t>
  </si>
  <si>
    <t>hod</t>
  </si>
  <si>
    <t>512</t>
  </si>
  <si>
    <t>460126944</t>
  </si>
  <si>
    <t>58</t>
  </si>
  <si>
    <t>HZS1312</t>
  </si>
  <si>
    <t>Hodinová zúčtovací sazba omítkář - štukatér</t>
  </si>
  <si>
    <t>939935596</t>
  </si>
  <si>
    <t>VRN</t>
  </si>
  <si>
    <t>Vedlejší rozpočtové náklady</t>
  </si>
  <si>
    <t>59</t>
  </si>
  <si>
    <t>030001000</t>
  </si>
  <si>
    <t>Zařízení staveniště</t>
  </si>
  <si>
    <t>1024</t>
  </si>
  <si>
    <t>-1201160553</t>
  </si>
  <si>
    <t>60</t>
  </si>
  <si>
    <t>065002000</t>
  </si>
  <si>
    <t>Mimostaveništní doprava materiálů</t>
  </si>
  <si>
    <t>972418221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</si>
</sst>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7" x14ac:knownFonts="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0000A8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  <family val="1"/>
      <charset val="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14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6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6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4" borderId="7" xfId="0" applyFill="1" applyBorder="1" applyAlignment="1">
      <alignment vertical="center"/>
    </xf>
    <xf numFmtId="0" fontId="21" fillId="4" borderId="0" xfId="0" applyFont="1" applyFill="1" applyAlignment="1">
      <alignment horizontal="center" vertical="center"/>
    </xf>
    <xf numFmtId="0" fontId="22" fillId="0" borderId="16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9" fillId="0" borderId="14" xfId="0" applyNumberFormat="1" applyFont="1" applyBorder="1" applyAlignment="1">
      <alignment vertical="center"/>
    </xf>
    <xf numFmtId="4" fontId="19" fillId="0" borderId="0" xfId="0" applyNumberFormat="1" applyFont="1" applyAlignment="1">
      <alignment vertical="center"/>
    </xf>
    <xf numFmtId="166" fontId="19" fillId="0" borderId="0" xfId="0" applyNumberFormat="1" applyFont="1" applyAlignment="1">
      <alignment vertical="center"/>
    </xf>
    <xf numFmtId="4" fontId="19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8" fillId="0" borderId="19" xfId="0" applyNumberFormat="1" applyFont="1" applyBorder="1" applyAlignment="1">
      <alignment vertical="center"/>
    </xf>
    <xf numFmtId="4" fontId="28" fillId="0" borderId="20" xfId="0" applyNumberFormat="1" applyFont="1" applyBorder="1" applyAlignment="1">
      <alignment vertical="center"/>
    </xf>
    <xf numFmtId="166" fontId="28" fillId="0" borderId="20" xfId="0" applyNumberFormat="1" applyFont="1" applyBorder="1" applyAlignment="1">
      <alignment vertical="center"/>
    </xf>
    <xf numFmtId="4" fontId="28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6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1" fillId="4" borderId="0" xfId="0" applyFont="1" applyFill="1" applyAlignment="1">
      <alignment horizontal="left" vertical="center"/>
    </xf>
    <xf numFmtId="0" fontId="21" fillId="4" borderId="0" xfId="0" applyFont="1" applyFill="1" applyAlignment="1">
      <alignment horizontal="right" vertical="center"/>
    </xf>
    <xf numFmtId="0" fontId="30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21" fillId="4" borderId="16" xfId="0" applyFont="1" applyFill="1" applyBorder="1" applyAlignment="1">
      <alignment horizontal="center" vertical="center" wrapText="1"/>
    </xf>
    <xf numFmtId="0" fontId="21" fillId="4" borderId="17" xfId="0" applyFont="1" applyFill="1" applyBorder="1" applyAlignment="1">
      <alignment horizontal="center" vertical="center" wrapText="1"/>
    </xf>
    <xf numFmtId="0" fontId="21" fillId="4" borderId="18" xfId="0" applyFont="1" applyFill="1" applyBorder="1" applyAlignment="1">
      <alignment horizontal="center" vertical="center" wrapText="1"/>
    </xf>
    <xf numFmtId="0" fontId="21" fillId="4" borderId="0" xfId="0" applyFont="1" applyFill="1" applyAlignment="1">
      <alignment horizontal="center" vertical="center" wrapText="1"/>
    </xf>
    <xf numFmtId="4" fontId="23" fillId="0" borderId="0" xfId="0" applyNumberFormat="1" applyFont="1"/>
    <xf numFmtId="166" fontId="31" fillId="0" borderId="12" xfId="0" applyNumberFormat="1" applyFont="1" applyBorder="1"/>
    <xf numFmtId="166" fontId="31" fillId="0" borderId="13" xfId="0" applyNumberFormat="1" applyFont="1" applyBorder="1"/>
    <xf numFmtId="4" fontId="32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4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0" fillId="0" borderId="3" xfId="0" applyBorder="1" applyAlignment="1" applyProtection="1">
      <alignment vertical="center"/>
      <protection locked="0"/>
    </xf>
    <xf numFmtId="0" fontId="21" fillId="0" borderId="22" xfId="0" applyFont="1" applyBorder="1" applyAlignment="1" applyProtection="1">
      <alignment horizontal="center" vertical="center"/>
      <protection locked="0"/>
    </xf>
    <xf numFmtId="49" fontId="21" fillId="0" borderId="22" xfId="0" applyNumberFormat="1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center" vertical="center" wrapText="1"/>
      <protection locked="0"/>
    </xf>
    <xf numFmtId="167" fontId="21" fillId="0" borderId="22" xfId="0" applyNumberFormat="1" applyFont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  <protection locked="0"/>
    </xf>
    <xf numFmtId="0" fontId="0" fillId="0" borderId="22" xfId="0" applyBorder="1" applyAlignment="1" applyProtection="1">
      <alignment vertical="center"/>
      <protection locked="0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Alignment="1">
      <alignment horizontal="center" vertical="center"/>
    </xf>
    <xf numFmtId="166" fontId="22" fillId="0" borderId="0" xfId="0" applyNumberFormat="1" applyFont="1" applyAlignment="1">
      <alignment vertical="center"/>
    </xf>
    <xf numFmtId="166" fontId="22" fillId="0" borderId="15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9" fillId="0" borderId="3" xfId="0" applyFont="1" applyBorder="1" applyAlignment="1">
      <alignment vertical="center"/>
    </xf>
    <xf numFmtId="0" fontId="33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14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34" fillId="0" borderId="22" xfId="0" applyFont="1" applyBorder="1" applyAlignment="1" applyProtection="1">
      <alignment horizontal="center" vertical="center"/>
      <protection locked="0"/>
    </xf>
    <xf numFmtId="49" fontId="34" fillId="0" borderId="22" xfId="0" applyNumberFormat="1" applyFont="1" applyBorder="1" applyAlignment="1" applyProtection="1">
      <alignment horizontal="left" vertical="center" wrapText="1"/>
      <protection locked="0"/>
    </xf>
    <xf numFmtId="0" fontId="34" fillId="0" borderId="22" xfId="0" applyFont="1" applyBorder="1" applyAlignment="1" applyProtection="1">
      <alignment horizontal="left" vertical="center" wrapText="1"/>
      <protection locked="0"/>
    </xf>
    <xf numFmtId="0" fontId="34" fillId="0" borderId="22" xfId="0" applyFont="1" applyBorder="1" applyAlignment="1" applyProtection="1">
      <alignment horizontal="center" vertical="center" wrapText="1"/>
      <protection locked="0"/>
    </xf>
    <xf numFmtId="167" fontId="34" fillId="0" borderId="22" xfId="0" applyNumberFormat="1" applyFont="1" applyBorder="1" applyAlignment="1" applyProtection="1">
      <alignment vertical="center"/>
      <protection locked="0"/>
    </xf>
    <xf numFmtId="4" fontId="34" fillId="0" borderId="22" xfId="0" applyNumberFormat="1" applyFont="1" applyBorder="1" applyAlignment="1" applyProtection="1">
      <alignment vertical="center"/>
      <protection locked="0"/>
    </xf>
    <xf numFmtId="0" fontId="35" fillId="0" borderId="22" xfId="0" applyFont="1" applyBorder="1" applyAlignment="1" applyProtection="1">
      <alignment vertical="center"/>
      <protection locked="0"/>
    </xf>
    <xf numFmtId="0" fontId="35" fillId="0" borderId="3" xfId="0" applyFont="1" applyBorder="1" applyAlignment="1">
      <alignment vertical="center"/>
    </xf>
    <xf numFmtId="0" fontId="34" fillId="0" borderId="14" xfId="0" applyFont="1" applyBorder="1" applyAlignment="1">
      <alignment horizontal="left" vertical="center"/>
    </xf>
    <xf numFmtId="0" fontId="34" fillId="0" borderId="0" xfId="0" applyFont="1" applyAlignment="1">
      <alignment horizontal="center"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0" fontId="11" fillId="0" borderId="14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12" fillId="0" borderId="3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 wrapText="1"/>
    </xf>
    <xf numFmtId="167" fontId="12" fillId="0" borderId="0" xfId="0" applyNumberFormat="1" applyFont="1" applyAlignment="1">
      <alignment vertical="center"/>
    </xf>
    <xf numFmtId="0" fontId="12" fillId="0" borderId="14" xfId="0" applyFont="1" applyBorder="1" applyAlignment="1">
      <alignment vertical="center"/>
    </xf>
    <xf numFmtId="0" fontId="12" fillId="0" borderId="15" xfId="0" applyFont="1" applyBorder="1" applyAlignment="1">
      <alignment vertical="center"/>
    </xf>
    <xf numFmtId="0" fontId="22" fillId="0" borderId="19" xfId="0" applyFont="1" applyBorder="1" applyAlignment="1">
      <alignment horizontal="left" vertical="center"/>
    </xf>
    <xf numFmtId="0" fontId="22" fillId="0" borderId="20" xfId="0" applyFont="1" applyBorder="1" applyAlignment="1">
      <alignment horizontal="center" vertical="center"/>
    </xf>
    <xf numFmtId="166" fontId="22" fillId="0" borderId="20" xfId="0" applyNumberFormat="1" applyFont="1" applyBorder="1" applyAlignment="1">
      <alignment vertical="center"/>
    </xf>
    <xf numFmtId="166" fontId="22" fillId="0" borderId="21" xfId="0" applyNumberFormat="1" applyFont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16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7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21" fillId="4" borderId="6" xfId="0" applyFont="1" applyFill="1" applyBorder="1" applyAlignment="1">
      <alignment horizontal="center" vertical="center"/>
    </xf>
    <xf numFmtId="0" fontId="21" fillId="4" borderId="7" xfId="0" applyFont="1" applyFill="1" applyBorder="1" applyAlignment="1">
      <alignment horizontal="left" vertical="center"/>
    </xf>
    <xf numFmtId="0" fontId="21" fillId="4" borderId="7" xfId="0" applyFont="1" applyFill="1" applyBorder="1" applyAlignment="1">
      <alignment horizontal="center" vertical="center"/>
    </xf>
    <xf numFmtId="0" fontId="21" fillId="4" borderId="7" xfId="0" applyFont="1" applyFill="1" applyBorder="1" applyAlignment="1">
      <alignment horizontal="right" vertical="center"/>
    </xf>
    <xf numFmtId="0" fontId="21" fillId="4" borderId="8" xfId="0" applyFont="1" applyFill="1" applyBorder="1" applyAlignment="1">
      <alignment horizontal="left" vertical="center"/>
    </xf>
    <xf numFmtId="4" fontId="27" fillId="0" borderId="0" xfId="0" applyNumberFormat="1" applyFont="1" applyAlignment="1">
      <alignment vertical="center"/>
    </xf>
    <xf numFmtId="0" fontId="27" fillId="0" borderId="0" xfId="0" applyFont="1" applyAlignment="1">
      <alignment vertical="center"/>
    </xf>
    <xf numFmtId="0" fontId="26" fillId="0" borderId="0" xfId="0" applyFont="1" applyAlignment="1">
      <alignment horizontal="left" vertical="center" wrapText="1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14" fillId="2" borderId="0" xfId="0" applyFont="1" applyFill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7"/>
  <sheetViews>
    <sheetView showGridLines="0" tabSelected="1" workbookViewId="0"/>
  </sheetViews>
  <sheetFormatPr defaultRowHeight="15" x14ac:dyDescent="0.2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 ht="11.25" x14ac:dyDescent="0.2">
      <c r="A1" s="16" t="s">
        <v>0</v>
      </c>
      <c r="AZ1" s="16" t="s">
        <v>1</v>
      </c>
      <c r="BA1" s="16" t="s">
        <v>2</v>
      </c>
      <c r="BB1" s="16" t="s">
        <v>1</v>
      </c>
      <c r="BT1" s="16" t="s">
        <v>3</v>
      </c>
      <c r="BU1" s="16" t="s">
        <v>3</v>
      </c>
      <c r="BV1" s="16" t="s">
        <v>4</v>
      </c>
    </row>
    <row r="2" spans="1:74" ht="36.950000000000003" customHeight="1" x14ac:dyDescent="0.2">
      <c r="AR2" s="210" t="s">
        <v>5</v>
      </c>
      <c r="AS2" s="178"/>
      <c r="AT2" s="178"/>
      <c r="AU2" s="178"/>
      <c r="AV2" s="178"/>
      <c r="AW2" s="178"/>
      <c r="AX2" s="178"/>
      <c r="AY2" s="178"/>
      <c r="AZ2" s="178"/>
      <c r="BA2" s="178"/>
      <c r="BB2" s="178"/>
      <c r="BC2" s="178"/>
      <c r="BD2" s="178"/>
      <c r="BE2" s="178"/>
      <c r="BS2" s="17" t="s">
        <v>6</v>
      </c>
      <c r="BT2" s="17" t="s">
        <v>7</v>
      </c>
    </row>
    <row r="3" spans="1:74" ht="6.95" customHeight="1" x14ac:dyDescent="0.2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ht="24.95" customHeight="1" x14ac:dyDescent="0.2">
      <c r="B4" s="20"/>
      <c r="D4" s="21" t="s">
        <v>9</v>
      </c>
      <c r="AR4" s="20"/>
      <c r="AS4" s="22" t="s">
        <v>10</v>
      </c>
      <c r="BS4" s="17" t="s">
        <v>11</v>
      </c>
    </row>
    <row r="5" spans="1:74" ht="12" customHeight="1" x14ac:dyDescent="0.2">
      <c r="B5" s="20"/>
      <c r="D5" s="23" t="s">
        <v>12</v>
      </c>
      <c r="K5" s="177" t="s">
        <v>13</v>
      </c>
      <c r="L5" s="178"/>
      <c r="M5" s="178"/>
      <c r="N5" s="178"/>
      <c r="O5" s="178"/>
      <c r="P5" s="178"/>
      <c r="Q5" s="178"/>
      <c r="R5" s="178"/>
      <c r="S5" s="178"/>
      <c r="T5" s="178"/>
      <c r="U5" s="178"/>
      <c r="V5" s="178"/>
      <c r="W5" s="178"/>
      <c r="X5" s="178"/>
      <c r="Y5" s="178"/>
      <c r="Z5" s="178"/>
      <c r="AA5" s="178"/>
      <c r="AB5" s="178"/>
      <c r="AC5" s="178"/>
      <c r="AD5" s="178"/>
      <c r="AE5" s="178"/>
      <c r="AF5" s="178"/>
      <c r="AG5" s="178"/>
      <c r="AH5" s="178"/>
      <c r="AI5" s="178"/>
      <c r="AJ5" s="178"/>
      <c r="AK5" s="178"/>
      <c r="AL5" s="178"/>
      <c r="AM5" s="178"/>
      <c r="AN5" s="178"/>
      <c r="AO5" s="178"/>
      <c r="AR5" s="20"/>
      <c r="BS5" s="17" t="s">
        <v>6</v>
      </c>
    </row>
    <row r="6" spans="1:74" ht="36.950000000000003" customHeight="1" x14ac:dyDescent="0.2">
      <c r="B6" s="20"/>
      <c r="D6" s="25" t="s">
        <v>14</v>
      </c>
      <c r="K6" s="179" t="s">
        <v>15</v>
      </c>
      <c r="L6" s="178"/>
      <c r="M6" s="178"/>
      <c r="N6" s="178"/>
      <c r="O6" s="178"/>
      <c r="P6" s="178"/>
      <c r="Q6" s="178"/>
      <c r="R6" s="178"/>
      <c r="S6" s="178"/>
      <c r="T6" s="178"/>
      <c r="U6" s="178"/>
      <c r="V6" s="178"/>
      <c r="W6" s="178"/>
      <c r="X6" s="178"/>
      <c r="Y6" s="178"/>
      <c r="Z6" s="178"/>
      <c r="AA6" s="178"/>
      <c r="AB6" s="178"/>
      <c r="AC6" s="178"/>
      <c r="AD6" s="178"/>
      <c r="AE6" s="178"/>
      <c r="AF6" s="178"/>
      <c r="AG6" s="178"/>
      <c r="AH6" s="178"/>
      <c r="AI6" s="178"/>
      <c r="AJ6" s="178"/>
      <c r="AK6" s="178"/>
      <c r="AL6" s="178"/>
      <c r="AM6" s="178"/>
      <c r="AN6" s="178"/>
      <c r="AO6" s="178"/>
      <c r="AR6" s="20"/>
      <c r="BS6" s="17" t="s">
        <v>6</v>
      </c>
    </row>
    <row r="7" spans="1:74" ht="12" customHeight="1" x14ac:dyDescent="0.2">
      <c r="B7" s="20"/>
      <c r="D7" s="26" t="s">
        <v>16</v>
      </c>
      <c r="K7" s="24" t="s">
        <v>1</v>
      </c>
      <c r="AK7" s="26" t="s">
        <v>17</v>
      </c>
      <c r="AN7" s="24" t="s">
        <v>1</v>
      </c>
      <c r="AR7" s="20"/>
      <c r="BS7" s="17" t="s">
        <v>6</v>
      </c>
    </row>
    <row r="8" spans="1:74" ht="12" customHeight="1" x14ac:dyDescent="0.2">
      <c r="B8" s="20"/>
      <c r="D8" s="26" t="s">
        <v>18</v>
      </c>
      <c r="K8" s="24" t="s">
        <v>19</v>
      </c>
      <c r="AK8" s="26" t="s">
        <v>20</v>
      </c>
      <c r="AN8" s="24" t="s">
        <v>21</v>
      </c>
      <c r="AR8" s="20"/>
      <c r="BS8" s="17" t="s">
        <v>6</v>
      </c>
    </row>
    <row r="9" spans="1:74" ht="14.45" customHeight="1" x14ac:dyDescent="0.2">
      <c r="B9" s="20"/>
      <c r="AR9" s="20"/>
      <c r="BS9" s="17" t="s">
        <v>6</v>
      </c>
    </row>
    <row r="10" spans="1:74" ht="12" customHeight="1" x14ac:dyDescent="0.2">
      <c r="B10" s="20"/>
      <c r="D10" s="26" t="s">
        <v>22</v>
      </c>
      <c r="AK10" s="26" t="s">
        <v>23</v>
      </c>
      <c r="AN10" s="24" t="s">
        <v>1</v>
      </c>
      <c r="AR10" s="20"/>
      <c r="BS10" s="17" t="s">
        <v>6</v>
      </c>
    </row>
    <row r="11" spans="1:74" ht="18.399999999999999" customHeight="1" x14ac:dyDescent="0.2">
      <c r="B11" s="20"/>
      <c r="E11" s="24" t="s">
        <v>19</v>
      </c>
      <c r="AK11" s="26" t="s">
        <v>24</v>
      </c>
      <c r="AN11" s="24" t="s">
        <v>1</v>
      </c>
      <c r="AR11" s="20"/>
      <c r="BS11" s="17" t="s">
        <v>6</v>
      </c>
    </row>
    <row r="12" spans="1:74" ht="6.95" customHeight="1" x14ac:dyDescent="0.2">
      <c r="B12" s="20"/>
      <c r="AR12" s="20"/>
      <c r="BS12" s="17" t="s">
        <v>6</v>
      </c>
    </row>
    <row r="13" spans="1:74" ht="12" customHeight="1" x14ac:dyDescent="0.2">
      <c r="B13" s="20"/>
      <c r="D13" s="26" t="s">
        <v>25</v>
      </c>
      <c r="AK13" s="26" t="s">
        <v>23</v>
      </c>
      <c r="AN13" s="24" t="s">
        <v>1</v>
      </c>
      <c r="AR13" s="20"/>
      <c r="BS13" s="17" t="s">
        <v>6</v>
      </c>
    </row>
    <row r="14" spans="1:74" ht="12.75" x14ac:dyDescent="0.2">
      <c r="B14" s="20"/>
      <c r="E14" s="24" t="s">
        <v>19</v>
      </c>
      <c r="AK14" s="26" t="s">
        <v>24</v>
      </c>
      <c r="AN14" s="24" t="s">
        <v>1</v>
      </c>
      <c r="AR14" s="20"/>
      <c r="BS14" s="17" t="s">
        <v>6</v>
      </c>
    </row>
    <row r="15" spans="1:74" ht="6.95" customHeight="1" x14ac:dyDescent="0.2">
      <c r="B15" s="20"/>
      <c r="AR15" s="20"/>
      <c r="BS15" s="17" t="s">
        <v>3</v>
      </c>
    </row>
    <row r="16" spans="1:74" ht="12" customHeight="1" x14ac:dyDescent="0.2">
      <c r="B16" s="20"/>
      <c r="D16" s="26" t="s">
        <v>26</v>
      </c>
      <c r="AK16" s="26" t="s">
        <v>23</v>
      </c>
      <c r="AN16" s="24" t="s">
        <v>27</v>
      </c>
      <c r="AR16" s="20"/>
      <c r="BS16" s="17" t="s">
        <v>3</v>
      </c>
    </row>
    <row r="17" spans="2:71" ht="18.399999999999999" customHeight="1" x14ac:dyDescent="0.2">
      <c r="B17" s="20"/>
      <c r="E17" s="24" t="s">
        <v>28</v>
      </c>
      <c r="AK17" s="26" t="s">
        <v>24</v>
      </c>
      <c r="AN17" s="24" t="s">
        <v>29</v>
      </c>
      <c r="AR17" s="20"/>
      <c r="BS17" s="17" t="s">
        <v>30</v>
      </c>
    </row>
    <row r="18" spans="2:71" ht="6.95" customHeight="1" x14ac:dyDescent="0.2">
      <c r="B18" s="20"/>
      <c r="AR18" s="20"/>
      <c r="BS18" s="17" t="s">
        <v>6</v>
      </c>
    </row>
    <row r="19" spans="2:71" ht="12" customHeight="1" x14ac:dyDescent="0.2">
      <c r="B19" s="20"/>
      <c r="D19" s="26" t="s">
        <v>31</v>
      </c>
      <c r="AK19" s="26" t="s">
        <v>23</v>
      </c>
      <c r="AN19" s="24" t="s">
        <v>1</v>
      </c>
      <c r="AR19" s="20"/>
      <c r="BS19" s="17" t="s">
        <v>6</v>
      </c>
    </row>
    <row r="20" spans="2:71" ht="18.399999999999999" customHeight="1" x14ac:dyDescent="0.2">
      <c r="B20" s="20"/>
      <c r="E20" s="24" t="s">
        <v>19</v>
      </c>
      <c r="AK20" s="26" t="s">
        <v>24</v>
      </c>
      <c r="AN20" s="24" t="s">
        <v>1</v>
      </c>
      <c r="AR20" s="20"/>
      <c r="BS20" s="17" t="s">
        <v>30</v>
      </c>
    </row>
    <row r="21" spans="2:71" ht="6.95" customHeight="1" x14ac:dyDescent="0.2">
      <c r="B21" s="20"/>
      <c r="AR21" s="20"/>
    </row>
    <row r="22" spans="2:71" ht="12" customHeight="1" x14ac:dyDescent="0.2">
      <c r="B22" s="20"/>
      <c r="D22" s="26" t="s">
        <v>32</v>
      </c>
      <c r="AR22" s="20"/>
    </row>
    <row r="23" spans="2:71" ht="83.25" customHeight="1" x14ac:dyDescent="0.2">
      <c r="B23" s="20"/>
      <c r="E23" s="180" t="s">
        <v>33</v>
      </c>
      <c r="F23" s="180"/>
      <c r="G23" s="180"/>
      <c r="H23" s="180"/>
      <c r="I23" s="180"/>
      <c r="J23" s="180"/>
      <c r="K23" s="180"/>
      <c r="L23" s="180"/>
      <c r="M23" s="180"/>
      <c r="N23" s="180"/>
      <c r="O23" s="180"/>
      <c r="P23" s="180"/>
      <c r="Q23" s="180"/>
      <c r="R23" s="180"/>
      <c r="S23" s="180"/>
      <c r="T23" s="180"/>
      <c r="U23" s="180"/>
      <c r="V23" s="180"/>
      <c r="W23" s="180"/>
      <c r="X23" s="180"/>
      <c r="Y23" s="180"/>
      <c r="Z23" s="180"/>
      <c r="AA23" s="180"/>
      <c r="AB23" s="180"/>
      <c r="AC23" s="180"/>
      <c r="AD23" s="180"/>
      <c r="AE23" s="180"/>
      <c r="AF23" s="180"/>
      <c r="AG23" s="180"/>
      <c r="AH23" s="180"/>
      <c r="AI23" s="180"/>
      <c r="AJ23" s="180"/>
      <c r="AK23" s="180"/>
      <c r="AL23" s="180"/>
      <c r="AM23" s="180"/>
      <c r="AN23" s="180"/>
      <c r="AR23" s="20"/>
    </row>
    <row r="24" spans="2:71" ht="6.95" customHeight="1" x14ac:dyDescent="0.2">
      <c r="B24" s="20"/>
      <c r="AR24" s="20"/>
    </row>
    <row r="25" spans="2:71" ht="6.95" customHeight="1" x14ac:dyDescent="0.2">
      <c r="B25" s="20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  <c r="AF25" s="28"/>
      <c r="AG25" s="28"/>
      <c r="AH25" s="28"/>
      <c r="AI25" s="28"/>
      <c r="AJ25" s="28"/>
      <c r="AK25" s="28"/>
      <c r="AL25" s="28"/>
      <c r="AM25" s="28"/>
      <c r="AN25" s="28"/>
      <c r="AO25" s="28"/>
      <c r="AR25" s="20"/>
    </row>
    <row r="26" spans="2:71" s="1" customFormat="1" ht="25.9" customHeight="1" x14ac:dyDescent="0.2">
      <c r="B26" s="29"/>
      <c r="D26" s="30" t="s">
        <v>34</v>
      </c>
      <c r="E26" s="31"/>
      <c r="F26" s="31"/>
      <c r="G26" s="31"/>
      <c r="H26" s="31"/>
      <c r="I26" s="31"/>
      <c r="J26" s="31"/>
      <c r="K26" s="31"/>
      <c r="L26" s="31"/>
      <c r="M26" s="31"/>
      <c r="N26" s="31"/>
      <c r="O26" s="31"/>
      <c r="P26" s="31"/>
      <c r="Q26" s="31"/>
      <c r="R26" s="31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  <c r="AF26" s="31"/>
      <c r="AG26" s="31"/>
      <c r="AH26" s="31"/>
      <c r="AI26" s="31"/>
      <c r="AJ26" s="31"/>
      <c r="AK26" s="181">
        <f>ROUND(AG94,2)</f>
        <v>0</v>
      </c>
      <c r="AL26" s="182"/>
      <c r="AM26" s="182"/>
      <c r="AN26" s="182"/>
      <c r="AO26" s="182"/>
      <c r="AR26" s="29"/>
    </row>
    <row r="27" spans="2:71" s="1" customFormat="1" ht="6.95" customHeight="1" x14ac:dyDescent="0.2">
      <c r="B27" s="29"/>
      <c r="AR27" s="29"/>
    </row>
    <row r="28" spans="2:71" s="1" customFormat="1" ht="12.75" x14ac:dyDescent="0.2">
      <c r="B28" s="29"/>
      <c r="L28" s="183" t="s">
        <v>35</v>
      </c>
      <c r="M28" s="183"/>
      <c r="N28" s="183"/>
      <c r="O28" s="183"/>
      <c r="P28" s="183"/>
      <c r="W28" s="183" t="s">
        <v>36</v>
      </c>
      <c r="X28" s="183"/>
      <c r="Y28" s="183"/>
      <c r="Z28" s="183"/>
      <c r="AA28" s="183"/>
      <c r="AB28" s="183"/>
      <c r="AC28" s="183"/>
      <c r="AD28" s="183"/>
      <c r="AE28" s="183"/>
      <c r="AK28" s="183" t="s">
        <v>37</v>
      </c>
      <c r="AL28" s="183"/>
      <c r="AM28" s="183"/>
      <c r="AN28" s="183"/>
      <c r="AO28" s="183"/>
      <c r="AR28" s="29"/>
    </row>
    <row r="29" spans="2:71" s="2" customFormat="1" ht="14.45" customHeight="1" x14ac:dyDescent="0.2">
      <c r="B29" s="33"/>
      <c r="D29" s="26" t="s">
        <v>38</v>
      </c>
      <c r="F29" s="26" t="s">
        <v>39</v>
      </c>
      <c r="L29" s="186">
        <v>0.21</v>
      </c>
      <c r="M29" s="185"/>
      <c r="N29" s="185"/>
      <c r="O29" s="185"/>
      <c r="P29" s="185"/>
      <c r="W29" s="184">
        <f>ROUND(AZ94, 2)</f>
        <v>0</v>
      </c>
      <c r="X29" s="185"/>
      <c r="Y29" s="185"/>
      <c r="Z29" s="185"/>
      <c r="AA29" s="185"/>
      <c r="AB29" s="185"/>
      <c r="AC29" s="185"/>
      <c r="AD29" s="185"/>
      <c r="AE29" s="185"/>
      <c r="AK29" s="184">
        <f>ROUND(AV94, 2)</f>
        <v>0</v>
      </c>
      <c r="AL29" s="185"/>
      <c r="AM29" s="185"/>
      <c r="AN29" s="185"/>
      <c r="AO29" s="185"/>
      <c r="AR29" s="33"/>
    </row>
    <row r="30" spans="2:71" s="2" customFormat="1" ht="14.45" customHeight="1" x14ac:dyDescent="0.2">
      <c r="B30" s="33"/>
      <c r="F30" s="26" t="s">
        <v>40</v>
      </c>
      <c r="L30" s="186">
        <v>0.12</v>
      </c>
      <c r="M30" s="185"/>
      <c r="N30" s="185"/>
      <c r="O30" s="185"/>
      <c r="P30" s="185"/>
      <c r="W30" s="184">
        <f>ROUND(BA94, 2)</f>
        <v>0</v>
      </c>
      <c r="X30" s="185"/>
      <c r="Y30" s="185"/>
      <c r="Z30" s="185"/>
      <c r="AA30" s="185"/>
      <c r="AB30" s="185"/>
      <c r="AC30" s="185"/>
      <c r="AD30" s="185"/>
      <c r="AE30" s="185"/>
      <c r="AK30" s="184">
        <f>ROUND(AW94, 2)</f>
        <v>0</v>
      </c>
      <c r="AL30" s="185"/>
      <c r="AM30" s="185"/>
      <c r="AN30" s="185"/>
      <c r="AO30" s="185"/>
      <c r="AR30" s="33"/>
    </row>
    <row r="31" spans="2:71" s="2" customFormat="1" ht="14.45" hidden="1" customHeight="1" x14ac:dyDescent="0.2">
      <c r="B31" s="33"/>
      <c r="F31" s="26" t="s">
        <v>41</v>
      </c>
      <c r="L31" s="186">
        <v>0.21</v>
      </c>
      <c r="M31" s="185"/>
      <c r="N31" s="185"/>
      <c r="O31" s="185"/>
      <c r="P31" s="185"/>
      <c r="W31" s="184">
        <f>ROUND(BB94, 2)</f>
        <v>0</v>
      </c>
      <c r="X31" s="185"/>
      <c r="Y31" s="185"/>
      <c r="Z31" s="185"/>
      <c r="AA31" s="185"/>
      <c r="AB31" s="185"/>
      <c r="AC31" s="185"/>
      <c r="AD31" s="185"/>
      <c r="AE31" s="185"/>
      <c r="AK31" s="184">
        <v>0</v>
      </c>
      <c r="AL31" s="185"/>
      <c r="AM31" s="185"/>
      <c r="AN31" s="185"/>
      <c r="AO31" s="185"/>
      <c r="AR31" s="33"/>
    </row>
    <row r="32" spans="2:71" s="2" customFormat="1" ht="14.45" hidden="1" customHeight="1" x14ac:dyDescent="0.2">
      <c r="B32" s="33"/>
      <c r="F32" s="26" t="s">
        <v>42</v>
      </c>
      <c r="L32" s="186">
        <v>0.12</v>
      </c>
      <c r="M32" s="185"/>
      <c r="N32" s="185"/>
      <c r="O32" s="185"/>
      <c r="P32" s="185"/>
      <c r="W32" s="184">
        <f>ROUND(BC94, 2)</f>
        <v>0</v>
      </c>
      <c r="X32" s="185"/>
      <c r="Y32" s="185"/>
      <c r="Z32" s="185"/>
      <c r="AA32" s="185"/>
      <c r="AB32" s="185"/>
      <c r="AC32" s="185"/>
      <c r="AD32" s="185"/>
      <c r="AE32" s="185"/>
      <c r="AK32" s="184">
        <v>0</v>
      </c>
      <c r="AL32" s="185"/>
      <c r="AM32" s="185"/>
      <c r="AN32" s="185"/>
      <c r="AO32" s="185"/>
      <c r="AR32" s="33"/>
    </row>
    <row r="33" spans="2:44" s="2" customFormat="1" ht="14.45" hidden="1" customHeight="1" x14ac:dyDescent="0.2">
      <c r="B33" s="33"/>
      <c r="F33" s="26" t="s">
        <v>43</v>
      </c>
      <c r="L33" s="186">
        <v>0</v>
      </c>
      <c r="M33" s="185"/>
      <c r="N33" s="185"/>
      <c r="O33" s="185"/>
      <c r="P33" s="185"/>
      <c r="W33" s="184">
        <f>ROUND(BD94, 2)</f>
        <v>0</v>
      </c>
      <c r="X33" s="185"/>
      <c r="Y33" s="185"/>
      <c r="Z33" s="185"/>
      <c r="AA33" s="185"/>
      <c r="AB33" s="185"/>
      <c r="AC33" s="185"/>
      <c r="AD33" s="185"/>
      <c r="AE33" s="185"/>
      <c r="AK33" s="184">
        <v>0</v>
      </c>
      <c r="AL33" s="185"/>
      <c r="AM33" s="185"/>
      <c r="AN33" s="185"/>
      <c r="AO33" s="185"/>
      <c r="AR33" s="33"/>
    </row>
    <row r="34" spans="2:44" s="1" customFormat="1" ht="6.95" customHeight="1" x14ac:dyDescent="0.2">
      <c r="B34" s="29"/>
      <c r="AR34" s="29"/>
    </row>
    <row r="35" spans="2:44" s="1" customFormat="1" ht="25.9" customHeight="1" x14ac:dyDescent="0.2">
      <c r="B35" s="29"/>
      <c r="C35" s="34"/>
      <c r="D35" s="35" t="s">
        <v>44</v>
      </c>
      <c r="E35" s="36"/>
      <c r="F35" s="36"/>
      <c r="G35" s="36"/>
      <c r="H35" s="36"/>
      <c r="I35" s="36"/>
      <c r="J35" s="36"/>
      <c r="K35" s="36"/>
      <c r="L35" s="36"/>
      <c r="M35" s="36"/>
      <c r="N35" s="36"/>
      <c r="O35" s="36"/>
      <c r="P35" s="36"/>
      <c r="Q35" s="36"/>
      <c r="R35" s="36"/>
      <c r="S35" s="36"/>
      <c r="T35" s="37" t="s">
        <v>45</v>
      </c>
      <c r="U35" s="36"/>
      <c r="V35" s="36"/>
      <c r="W35" s="36"/>
      <c r="X35" s="187" t="s">
        <v>46</v>
      </c>
      <c r="Y35" s="188"/>
      <c r="Z35" s="188"/>
      <c r="AA35" s="188"/>
      <c r="AB35" s="188"/>
      <c r="AC35" s="36"/>
      <c r="AD35" s="36"/>
      <c r="AE35" s="36"/>
      <c r="AF35" s="36"/>
      <c r="AG35" s="36"/>
      <c r="AH35" s="36"/>
      <c r="AI35" s="36"/>
      <c r="AJ35" s="36"/>
      <c r="AK35" s="189">
        <f>SUM(AK26:AK33)</f>
        <v>0</v>
      </c>
      <c r="AL35" s="188"/>
      <c r="AM35" s="188"/>
      <c r="AN35" s="188"/>
      <c r="AO35" s="190"/>
      <c r="AP35" s="34"/>
      <c r="AQ35" s="34"/>
      <c r="AR35" s="29"/>
    </row>
    <row r="36" spans="2:44" s="1" customFormat="1" ht="6.95" customHeight="1" x14ac:dyDescent="0.2">
      <c r="B36" s="29"/>
      <c r="AR36" s="29"/>
    </row>
    <row r="37" spans="2:44" s="1" customFormat="1" ht="14.45" customHeight="1" x14ac:dyDescent="0.2">
      <c r="B37" s="29"/>
      <c r="AR37" s="29"/>
    </row>
    <row r="38" spans="2:44" ht="14.45" customHeight="1" x14ac:dyDescent="0.2">
      <c r="B38" s="20"/>
      <c r="AR38" s="20"/>
    </row>
    <row r="39" spans="2:44" ht="14.45" customHeight="1" x14ac:dyDescent="0.2">
      <c r="B39" s="20"/>
      <c r="AR39" s="20"/>
    </row>
    <row r="40" spans="2:44" ht="14.45" customHeight="1" x14ac:dyDescent="0.2">
      <c r="B40" s="20"/>
      <c r="AR40" s="20"/>
    </row>
    <row r="41" spans="2:44" ht="14.45" customHeight="1" x14ac:dyDescent="0.2">
      <c r="B41" s="20"/>
      <c r="AR41" s="20"/>
    </row>
    <row r="42" spans="2:44" ht="14.45" customHeight="1" x14ac:dyDescent="0.2">
      <c r="B42" s="20"/>
      <c r="AR42" s="20"/>
    </row>
    <row r="43" spans="2:44" ht="14.45" customHeight="1" x14ac:dyDescent="0.2">
      <c r="B43" s="20"/>
      <c r="AR43" s="20"/>
    </row>
    <row r="44" spans="2:44" ht="14.45" customHeight="1" x14ac:dyDescent="0.2">
      <c r="B44" s="20"/>
      <c r="AR44" s="20"/>
    </row>
    <row r="45" spans="2:44" ht="14.45" customHeight="1" x14ac:dyDescent="0.2">
      <c r="B45" s="20"/>
      <c r="AR45" s="20"/>
    </row>
    <row r="46" spans="2:44" ht="14.45" customHeight="1" x14ac:dyDescent="0.2">
      <c r="B46" s="20"/>
      <c r="AR46" s="20"/>
    </row>
    <row r="47" spans="2:44" ht="14.45" customHeight="1" x14ac:dyDescent="0.2">
      <c r="B47" s="20"/>
      <c r="AR47" s="20"/>
    </row>
    <row r="48" spans="2:44" ht="14.45" customHeight="1" x14ac:dyDescent="0.2">
      <c r="B48" s="20"/>
      <c r="AR48" s="20"/>
    </row>
    <row r="49" spans="2:44" s="1" customFormat="1" ht="14.45" customHeight="1" x14ac:dyDescent="0.2">
      <c r="B49" s="29"/>
      <c r="D49" s="38" t="s">
        <v>47</v>
      </c>
      <c r="E49" s="39"/>
      <c r="F49" s="39"/>
      <c r="G49" s="39"/>
      <c r="H49" s="39"/>
      <c r="I49" s="39"/>
      <c r="J49" s="39"/>
      <c r="K49" s="39"/>
      <c r="L49" s="39"/>
      <c r="M49" s="39"/>
      <c r="N49" s="39"/>
      <c r="O49" s="39"/>
      <c r="P49" s="39"/>
      <c r="Q49" s="39"/>
      <c r="R49" s="39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  <c r="AF49" s="39"/>
      <c r="AG49" s="39"/>
      <c r="AH49" s="38" t="s">
        <v>48</v>
      </c>
      <c r="AI49" s="39"/>
      <c r="AJ49" s="39"/>
      <c r="AK49" s="39"/>
      <c r="AL49" s="39"/>
      <c r="AM49" s="39"/>
      <c r="AN49" s="39"/>
      <c r="AO49" s="39"/>
      <c r="AR49" s="29"/>
    </row>
    <row r="50" spans="2:44" ht="11.25" x14ac:dyDescent="0.2">
      <c r="B50" s="20"/>
      <c r="AR50" s="20"/>
    </row>
    <row r="51" spans="2:44" ht="11.25" x14ac:dyDescent="0.2">
      <c r="B51" s="20"/>
      <c r="AR51" s="20"/>
    </row>
    <row r="52" spans="2:44" ht="11.25" x14ac:dyDescent="0.2">
      <c r="B52" s="20"/>
      <c r="AR52" s="20"/>
    </row>
    <row r="53" spans="2:44" ht="11.25" x14ac:dyDescent="0.2">
      <c r="B53" s="20"/>
      <c r="AR53" s="20"/>
    </row>
    <row r="54" spans="2:44" ht="11.25" x14ac:dyDescent="0.2">
      <c r="B54" s="20"/>
      <c r="AR54" s="20"/>
    </row>
    <row r="55" spans="2:44" ht="11.25" x14ac:dyDescent="0.2">
      <c r="B55" s="20"/>
      <c r="AR55" s="20"/>
    </row>
    <row r="56" spans="2:44" ht="11.25" x14ac:dyDescent="0.2">
      <c r="B56" s="20"/>
      <c r="AR56" s="20"/>
    </row>
    <row r="57" spans="2:44" ht="11.25" x14ac:dyDescent="0.2">
      <c r="B57" s="20"/>
      <c r="AR57" s="20"/>
    </row>
    <row r="58" spans="2:44" ht="11.25" x14ac:dyDescent="0.2">
      <c r="B58" s="20"/>
      <c r="AR58" s="20"/>
    </row>
    <row r="59" spans="2:44" ht="11.25" x14ac:dyDescent="0.2">
      <c r="B59" s="20"/>
      <c r="AR59" s="20"/>
    </row>
    <row r="60" spans="2:44" s="1" customFormat="1" ht="12.75" x14ac:dyDescent="0.2">
      <c r="B60" s="29"/>
      <c r="D60" s="40" t="s">
        <v>49</v>
      </c>
      <c r="E60" s="31"/>
      <c r="F60" s="31"/>
      <c r="G60" s="31"/>
      <c r="H60" s="31"/>
      <c r="I60" s="31"/>
      <c r="J60" s="31"/>
      <c r="K60" s="31"/>
      <c r="L60" s="31"/>
      <c r="M60" s="31"/>
      <c r="N60" s="31"/>
      <c r="O60" s="31"/>
      <c r="P60" s="31"/>
      <c r="Q60" s="31"/>
      <c r="R60" s="31"/>
      <c r="S60" s="31"/>
      <c r="T60" s="31"/>
      <c r="U60" s="31"/>
      <c r="V60" s="40" t="s">
        <v>50</v>
      </c>
      <c r="W60" s="31"/>
      <c r="X60" s="31"/>
      <c r="Y60" s="31"/>
      <c r="Z60" s="31"/>
      <c r="AA60" s="31"/>
      <c r="AB60" s="31"/>
      <c r="AC60" s="31"/>
      <c r="AD60" s="31"/>
      <c r="AE60" s="31"/>
      <c r="AF60" s="31"/>
      <c r="AG60" s="31"/>
      <c r="AH60" s="40" t="s">
        <v>49</v>
      </c>
      <c r="AI60" s="31"/>
      <c r="AJ60" s="31"/>
      <c r="AK60" s="31"/>
      <c r="AL60" s="31"/>
      <c r="AM60" s="40" t="s">
        <v>50</v>
      </c>
      <c r="AN60" s="31"/>
      <c r="AO60" s="31"/>
      <c r="AR60" s="29"/>
    </row>
    <row r="61" spans="2:44" ht="11.25" x14ac:dyDescent="0.2">
      <c r="B61" s="20"/>
      <c r="AR61" s="20"/>
    </row>
    <row r="62" spans="2:44" ht="11.25" x14ac:dyDescent="0.2">
      <c r="B62" s="20"/>
      <c r="AR62" s="20"/>
    </row>
    <row r="63" spans="2:44" ht="11.25" x14ac:dyDescent="0.2">
      <c r="B63" s="20"/>
      <c r="AR63" s="20"/>
    </row>
    <row r="64" spans="2:44" s="1" customFormat="1" ht="12.75" x14ac:dyDescent="0.2">
      <c r="B64" s="29"/>
      <c r="D64" s="38" t="s">
        <v>51</v>
      </c>
      <c r="E64" s="39"/>
      <c r="F64" s="39"/>
      <c r="G64" s="39"/>
      <c r="H64" s="39"/>
      <c r="I64" s="39"/>
      <c r="J64" s="39"/>
      <c r="K64" s="39"/>
      <c r="L64" s="39"/>
      <c r="M64" s="39"/>
      <c r="N64" s="39"/>
      <c r="O64" s="39"/>
      <c r="P64" s="39"/>
      <c r="Q64" s="39"/>
      <c r="R64" s="39"/>
      <c r="S64" s="39"/>
      <c r="T64" s="39"/>
      <c r="U64" s="39"/>
      <c r="V64" s="39"/>
      <c r="W64" s="39"/>
      <c r="X64" s="39"/>
      <c r="Y64" s="39"/>
      <c r="Z64" s="39"/>
      <c r="AA64" s="39"/>
      <c r="AB64" s="39"/>
      <c r="AC64" s="39"/>
      <c r="AD64" s="39"/>
      <c r="AE64" s="39"/>
      <c r="AF64" s="39"/>
      <c r="AG64" s="39"/>
      <c r="AH64" s="38" t="s">
        <v>52</v>
      </c>
      <c r="AI64" s="39"/>
      <c r="AJ64" s="39"/>
      <c r="AK64" s="39"/>
      <c r="AL64" s="39"/>
      <c r="AM64" s="39"/>
      <c r="AN64" s="39"/>
      <c r="AO64" s="39"/>
      <c r="AR64" s="29"/>
    </row>
    <row r="65" spans="2:44" ht="11.25" x14ac:dyDescent="0.2">
      <c r="B65" s="20"/>
      <c r="AR65" s="20"/>
    </row>
    <row r="66" spans="2:44" ht="11.25" x14ac:dyDescent="0.2">
      <c r="B66" s="20"/>
      <c r="AR66" s="20"/>
    </row>
    <row r="67" spans="2:44" ht="11.25" x14ac:dyDescent="0.2">
      <c r="B67" s="20"/>
      <c r="AR67" s="20"/>
    </row>
    <row r="68" spans="2:44" ht="11.25" x14ac:dyDescent="0.2">
      <c r="B68" s="20"/>
      <c r="AR68" s="20"/>
    </row>
    <row r="69" spans="2:44" ht="11.25" x14ac:dyDescent="0.2">
      <c r="B69" s="20"/>
      <c r="AR69" s="20"/>
    </row>
    <row r="70" spans="2:44" ht="11.25" x14ac:dyDescent="0.2">
      <c r="B70" s="20"/>
      <c r="AR70" s="20"/>
    </row>
    <row r="71" spans="2:44" ht="11.25" x14ac:dyDescent="0.2">
      <c r="B71" s="20"/>
      <c r="AR71" s="20"/>
    </row>
    <row r="72" spans="2:44" ht="11.25" x14ac:dyDescent="0.2">
      <c r="B72" s="20"/>
      <c r="AR72" s="20"/>
    </row>
    <row r="73" spans="2:44" ht="11.25" x14ac:dyDescent="0.2">
      <c r="B73" s="20"/>
      <c r="AR73" s="20"/>
    </row>
    <row r="74" spans="2:44" ht="11.25" x14ac:dyDescent="0.2">
      <c r="B74" s="20"/>
      <c r="AR74" s="20"/>
    </row>
    <row r="75" spans="2:44" s="1" customFormat="1" ht="12.75" x14ac:dyDescent="0.2">
      <c r="B75" s="29"/>
      <c r="D75" s="40" t="s">
        <v>49</v>
      </c>
      <c r="E75" s="31"/>
      <c r="F75" s="31"/>
      <c r="G75" s="31"/>
      <c r="H75" s="31"/>
      <c r="I75" s="31"/>
      <c r="J75" s="31"/>
      <c r="K75" s="31"/>
      <c r="L75" s="31"/>
      <c r="M75" s="31"/>
      <c r="N75" s="31"/>
      <c r="O75" s="31"/>
      <c r="P75" s="31"/>
      <c r="Q75" s="31"/>
      <c r="R75" s="31"/>
      <c r="S75" s="31"/>
      <c r="T75" s="31"/>
      <c r="U75" s="31"/>
      <c r="V75" s="40" t="s">
        <v>50</v>
      </c>
      <c r="W75" s="31"/>
      <c r="X75" s="31"/>
      <c r="Y75" s="31"/>
      <c r="Z75" s="31"/>
      <c r="AA75" s="31"/>
      <c r="AB75" s="31"/>
      <c r="AC75" s="31"/>
      <c r="AD75" s="31"/>
      <c r="AE75" s="31"/>
      <c r="AF75" s="31"/>
      <c r="AG75" s="31"/>
      <c r="AH75" s="40" t="s">
        <v>49</v>
      </c>
      <c r="AI75" s="31"/>
      <c r="AJ75" s="31"/>
      <c r="AK75" s="31"/>
      <c r="AL75" s="31"/>
      <c r="AM75" s="40" t="s">
        <v>50</v>
      </c>
      <c r="AN75" s="31"/>
      <c r="AO75" s="31"/>
      <c r="AR75" s="29"/>
    </row>
    <row r="76" spans="2:44" s="1" customFormat="1" ht="11.25" x14ac:dyDescent="0.2">
      <c r="B76" s="29"/>
      <c r="AR76" s="29"/>
    </row>
    <row r="77" spans="2:44" s="1" customFormat="1" ht="6.95" customHeight="1" x14ac:dyDescent="0.2"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42"/>
      <c r="M77" s="42"/>
      <c r="N77" s="42"/>
      <c r="O77" s="42"/>
      <c r="P77" s="42"/>
      <c r="Q77" s="42"/>
      <c r="R77" s="42"/>
      <c r="S77" s="42"/>
      <c r="T77" s="42"/>
      <c r="U77" s="42"/>
      <c r="V77" s="42"/>
      <c r="W77" s="42"/>
      <c r="X77" s="42"/>
      <c r="Y77" s="42"/>
      <c r="Z77" s="42"/>
      <c r="AA77" s="42"/>
      <c r="AB77" s="42"/>
      <c r="AC77" s="42"/>
      <c r="AD77" s="42"/>
      <c r="AE77" s="42"/>
      <c r="AF77" s="42"/>
      <c r="AG77" s="42"/>
      <c r="AH77" s="42"/>
      <c r="AI77" s="42"/>
      <c r="AJ77" s="42"/>
      <c r="AK77" s="42"/>
      <c r="AL77" s="42"/>
      <c r="AM77" s="42"/>
      <c r="AN77" s="42"/>
      <c r="AO77" s="42"/>
      <c r="AP77" s="42"/>
      <c r="AQ77" s="42"/>
      <c r="AR77" s="29"/>
    </row>
    <row r="81" spans="1:91" s="1" customFormat="1" ht="6.95" customHeight="1" x14ac:dyDescent="0.2"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44"/>
      <c r="M81" s="44"/>
      <c r="N81" s="44"/>
      <c r="O81" s="44"/>
      <c r="P81" s="44"/>
      <c r="Q81" s="44"/>
      <c r="R81" s="44"/>
      <c r="S81" s="44"/>
      <c r="T81" s="44"/>
      <c r="U81" s="44"/>
      <c r="V81" s="44"/>
      <c r="W81" s="44"/>
      <c r="X81" s="44"/>
      <c r="Y81" s="44"/>
      <c r="Z81" s="44"/>
      <c r="AA81" s="44"/>
      <c r="AB81" s="44"/>
      <c r="AC81" s="44"/>
      <c r="AD81" s="44"/>
      <c r="AE81" s="44"/>
      <c r="AF81" s="44"/>
      <c r="AG81" s="44"/>
      <c r="AH81" s="44"/>
      <c r="AI81" s="44"/>
      <c r="AJ81" s="44"/>
      <c r="AK81" s="44"/>
      <c r="AL81" s="44"/>
      <c r="AM81" s="44"/>
      <c r="AN81" s="44"/>
      <c r="AO81" s="44"/>
      <c r="AP81" s="44"/>
      <c r="AQ81" s="44"/>
      <c r="AR81" s="29"/>
    </row>
    <row r="82" spans="1:91" s="1" customFormat="1" ht="24.95" customHeight="1" x14ac:dyDescent="0.2">
      <c r="B82" s="29"/>
      <c r="C82" s="21" t="s">
        <v>53</v>
      </c>
      <c r="AR82" s="29"/>
    </row>
    <row r="83" spans="1:91" s="1" customFormat="1" ht="6.95" customHeight="1" x14ac:dyDescent="0.2">
      <c r="B83" s="29"/>
      <c r="AR83" s="29"/>
    </row>
    <row r="84" spans="1:91" s="3" customFormat="1" ht="12" customHeight="1" x14ac:dyDescent="0.2">
      <c r="B84" s="45"/>
      <c r="C84" s="26" t="s">
        <v>12</v>
      </c>
      <c r="L84" s="3" t="str">
        <f>K5</f>
        <v>25-302</v>
      </c>
      <c r="AR84" s="45"/>
    </row>
    <row r="85" spans="1:91" s="4" customFormat="1" ht="36.950000000000003" customHeight="1" x14ac:dyDescent="0.2">
      <c r="B85" s="46"/>
      <c r="C85" s="47" t="s">
        <v>14</v>
      </c>
      <c r="L85" s="191" t="str">
        <f>K6</f>
        <v>ZŠ Ústavni elektroinstalace - rozvaděče</v>
      </c>
      <c r="M85" s="192"/>
      <c r="N85" s="192"/>
      <c r="O85" s="192"/>
      <c r="P85" s="192"/>
      <c r="Q85" s="192"/>
      <c r="R85" s="192"/>
      <c r="S85" s="192"/>
      <c r="T85" s="192"/>
      <c r="U85" s="192"/>
      <c r="V85" s="192"/>
      <c r="W85" s="192"/>
      <c r="X85" s="192"/>
      <c r="Y85" s="192"/>
      <c r="Z85" s="192"/>
      <c r="AA85" s="192"/>
      <c r="AB85" s="192"/>
      <c r="AC85" s="192"/>
      <c r="AD85" s="192"/>
      <c r="AE85" s="192"/>
      <c r="AF85" s="192"/>
      <c r="AG85" s="192"/>
      <c r="AH85" s="192"/>
      <c r="AI85" s="192"/>
      <c r="AJ85" s="192"/>
      <c r="AK85" s="192"/>
      <c r="AL85" s="192"/>
      <c r="AM85" s="192"/>
      <c r="AN85" s="192"/>
      <c r="AO85" s="192"/>
      <c r="AR85" s="46"/>
    </row>
    <row r="86" spans="1:91" s="1" customFormat="1" ht="6.95" customHeight="1" x14ac:dyDescent="0.2">
      <c r="B86" s="29"/>
      <c r="AR86" s="29"/>
    </row>
    <row r="87" spans="1:91" s="1" customFormat="1" ht="12" customHeight="1" x14ac:dyDescent="0.2">
      <c r="B87" s="29"/>
      <c r="C87" s="26" t="s">
        <v>18</v>
      </c>
      <c r="L87" s="48" t="str">
        <f>IF(K8="","",K8)</f>
        <v xml:space="preserve"> </v>
      </c>
      <c r="AI87" s="26" t="s">
        <v>20</v>
      </c>
      <c r="AM87" s="193" t="str">
        <f>IF(AN8= "","",AN8)</f>
        <v>21. 3. 2025</v>
      </c>
      <c r="AN87" s="193"/>
      <c r="AR87" s="29"/>
    </row>
    <row r="88" spans="1:91" s="1" customFormat="1" ht="6.95" customHeight="1" x14ac:dyDescent="0.2">
      <c r="B88" s="29"/>
      <c r="AR88" s="29"/>
    </row>
    <row r="89" spans="1:91" s="1" customFormat="1" ht="15.2" customHeight="1" x14ac:dyDescent="0.2">
      <c r="B89" s="29"/>
      <c r="C89" s="26" t="s">
        <v>22</v>
      </c>
      <c r="L89" s="3" t="str">
        <f>IF(E11= "","",E11)</f>
        <v xml:space="preserve"> </v>
      </c>
      <c r="AI89" s="26" t="s">
        <v>26</v>
      </c>
      <c r="AM89" s="194" t="str">
        <f>IF(E17="","",E17)</f>
        <v>Boa Construction s.r.o.</v>
      </c>
      <c r="AN89" s="195"/>
      <c r="AO89" s="195"/>
      <c r="AP89" s="195"/>
      <c r="AR89" s="29"/>
      <c r="AS89" s="196" t="s">
        <v>54</v>
      </c>
      <c r="AT89" s="197"/>
      <c r="AU89" s="50"/>
      <c r="AV89" s="50"/>
      <c r="AW89" s="50"/>
      <c r="AX89" s="50"/>
      <c r="AY89" s="50"/>
      <c r="AZ89" s="50"/>
      <c r="BA89" s="50"/>
      <c r="BB89" s="50"/>
      <c r="BC89" s="50"/>
      <c r="BD89" s="51"/>
    </row>
    <row r="90" spans="1:91" s="1" customFormat="1" ht="15.2" customHeight="1" x14ac:dyDescent="0.2">
      <c r="B90" s="29"/>
      <c r="C90" s="26" t="s">
        <v>25</v>
      </c>
      <c r="L90" s="3" t="str">
        <f>IF(E14="","",E14)</f>
        <v xml:space="preserve"> </v>
      </c>
      <c r="AI90" s="26" t="s">
        <v>31</v>
      </c>
      <c r="AM90" s="194" t="str">
        <f>IF(E20="","",E20)</f>
        <v xml:space="preserve"> </v>
      </c>
      <c r="AN90" s="195"/>
      <c r="AO90" s="195"/>
      <c r="AP90" s="195"/>
      <c r="AR90" s="29"/>
      <c r="AS90" s="198"/>
      <c r="AT90" s="199"/>
      <c r="BD90" s="53"/>
    </row>
    <row r="91" spans="1:91" s="1" customFormat="1" ht="10.9" customHeight="1" x14ac:dyDescent="0.2">
      <c r="B91" s="29"/>
      <c r="AR91" s="29"/>
      <c r="AS91" s="198"/>
      <c r="AT91" s="199"/>
      <c r="BD91" s="53"/>
    </row>
    <row r="92" spans="1:91" s="1" customFormat="1" ht="29.25" customHeight="1" x14ac:dyDescent="0.2">
      <c r="B92" s="29"/>
      <c r="C92" s="200" t="s">
        <v>55</v>
      </c>
      <c r="D92" s="201"/>
      <c r="E92" s="201"/>
      <c r="F92" s="201"/>
      <c r="G92" s="201"/>
      <c r="H92" s="54"/>
      <c r="I92" s="202" t="s">
        <v>56</v>
      </c>
      <c r="J92" s="201"/>
      <c r="K92" s="201"/>
      <c r="L92" s="201"/>
      <c r="M92" s="201"/>
      <c r="N92" s="201"/>
      <c r="O92" s="201"/>
      <c r="P92" s="201"/>
      <c r="Q92" s="201"/>
      <c r="R92" s="201"/>
      <c r="S92" s="201"/>
      <c r="T92" s="201"/>
      <c r="U92" s="201"/>
      <c r="V92" s="201"/>
      <c r="W92" s="201"/>
      <c r="X92" s="201"/>
      <c r="Y92" s="201"/>
      <c r="Z92" s="201"/>
      <c r="AA92" s="201"/>
      <c r="AB92" s="201"/>
      <c r="AC92" s="201"/>
      <c r="AD92" s="201"/>
      <c r="AE92" s="201"/>
      <c r="AF92" s="201"/>
      <c r="AG92" s="203" t="s">
        <v>57</v>
      </c>
      <c r="AH92" s="201"/>
      <c r="AI92" s="201"/>
      <c r="AJ92" s="201"/>
      <c r="AK92" s="201"/>
      <c r="AL92" s="201"/>
      <c r="AM92" s="201"/>
      <c r="AN92" s="202" t="s">
        <v>58</v>
      </c>
      <c r="AO92" s="201"/>
      <c r="AP92" s="204"/>
      <c r="AQ92" s="55" t="s">
        <v>59</v>
      </c>
      <c r="AR92" s="29"/>
      <c r="AS92" s="56" t="s">
        <v>60</v>
      </c>
      <c r="AT92" s="57" t="s">
        <v>61</v>
      </c>
      <c r="AU92" s="57" t="s">
        <v>62</v>
      </c>
      <c r="AV92" s="57" t="s">
        <v>63</v>
      </c>
      <c r="AW92" s="57" t="s">
        <v>64</v>
      </c>
      <c r="AX92" s="57" t="s">
        <v>65</v>
      </c>
      <c r="AY92" s="57" t="s">
        <v>66</v>
      </c>
      <c r="AZ92" s="57" t="s">
        <v>67</v>
      </c>
      <c r="BA92" s="57" t="s">
        <v>68</v>
      </c>
      <c r="BB92" s="57" t="s">
        <v>69</v>
      </c>
      <c r="BC92" s="57" t="s">
        <v>70</v>
      </c>
      <c r="BD92" s="58" t="s">
        <v>71</v>
      </c>
    </row>
    <row r="93" spans="1:91" s="1" customFormat="1" ht="10.9" customHeight="1" x14ac:dyDescent="0.2">
      <c r="B93" s="29"/>
      <c r="AR93" s="29"/>
      <c r="AS93" s="59"/>
      <c r="AT93" s="50"/>
      <c r="AU93" s="50"/>
      <c r="AV93" s="50"/>
      <c r="AW93" s="50"/>
      <c r="AX93" s="50"/>
      <c r="AY93" s="50"/>
      <c r="AZ93" s="50"/>
      <c r="BA93" s="50"/>
      <c r="BB93" s="50"/>
      <c r="BC93" s="50"/>
      <c r="BD93" s="51"/>
    </row>
    <row r="94" spans="1:91" s="5" customFormat="1" ht="32.450000000000003" customHeight="1" x14ac:dyDescent="0.2">
      <c r="B94" s="60"/>
      <c r="C94" s="61" t="s">
        <v>72</v>
      </c>
      <c r="D94" s="62"/>
      <c r="E94" s="62"/>
      <c r="F94" s="62"/>
      <c r="G94" s="62"/>
      <c r="H94" s="62"/>
      <c r="I94" s="62"/>
      <c r="J94" s="62"/>
      <c r="K94" s="62"/>
      <c r="L94" s="62"/>
      <c r="M94" s="62"/>
      <c r="N94" s="62"/>
      <c r="O94" s="62"/>
      <c r="P94" s="62"/>
      <c r="Q94" s="62"/>
      <c r="R94" s="62"/>
      <c r="S94" s="62"/>
      <c r="T94" s="62"/>
      <c r="U94" s="62"/>
      <c r="V94" s="62"/>
      <c r="W94" s="62"/>
      <c r="X94" s="62"/>
      <c r="Y94" s="62"/>
      <c r="Z94" s="62"/>
      <c r="AA94" s="62"/>
      <c r="AB94" s="62"/>
      <c r="AC94" s="62"/>
      <c r="AD94" s="62"/>
      <c r="AE94" s="62"/>
      <c r="AF94" s="62"/>
      <c r="AG94" s="208">
        <f>ROUND(AG95,2)</f>
        <v>0</v>
      </c>
      <c r="AH94" s="208"/>
      <c r="AI94" s="208"/>
      <c r="AJ94" s="208"/>
      <c r="AK94" s="208"/>
      <c r="AL94" s="208"/>
      <c r="AM94" s="208"/>
      <c r="AN94" s="209">
        <f>SUM(AG94,AT94)</f>
        <v>0</v>
      </c>
      <c r="AO94" s="209"/>
      <c r="AP94" s="209"/>
      <c r="AQ94" s="64" t="s">
        <v>1</v>
      </c>
      <c r="AR94" s="60"/>
      <c r="AS94" s="65">
        <f>ROUND(AS95,2)</f>
        <v>0</v>
      </c>
      <c r="AT94" s="66">
        <f>ROUND(SUM(AV94:AW94),2)</f>
        <v>0</v>
      </c>
      <c r="AU94" s="67">
        <f>ROUND(AU95,5)</f>
        <v>579.05218000000002</v>
      </c>
      <c r="AV94" s="66">
        <f>ROUND(AZ94*L29,2)</f>
        <v>0</v>
      </c>
      <c r="AW94" s="66">
        <f>ROUND(BA94*L30,2)</f>
        <v>0</v>
      </c>
      <c r="AX94" s="66">
        <f>ROUND(BB94*L29,2)</f>
        <v>0</v>
      </c>
      <c r="AY94" s="66">
        <f>ROUND(BC94*L30,2)</f>
        <v>0</v>
      </c>
      <c r="AZ94" s="66">
        <f>ROUND(AZ95,2)</f>
        <v>0</v>
      </c>
      <c r="BA94" s="66">
        <f>ROUND(BA95,2)</f>
        <v>0</v>
      </c>
      <c r="BB94" s="66">
        <f>ROUND(BB95,2)</f>
        <v>0</v>
      </c>
      <c r="BC94" s="66">
        <f>ROUND(BC95,2)</f>
        <v>0</v>
      </c>
      <c r="BD94" s="68">
        <f>ROUND(BD95,2)</f>
        <v>0</v>
      </c>
      <c r="BS94" s="69" t="s">
        <v>73</v>
      </c>
      <c r="BT94" s="69" t="s">
        <v>74</v>
      </c>
      <c r="BU94" s="70" t="s">
        <v>75</v>
      </c>
      <c r="BV94" s="69" t="s">
        <v>76</v>
      </c>
      <c r="BW94" s="69" t="s">
        <v>4</v>
      </c>
      <c r="BX94" s="69" t="s">
        <v>77</v>
      </c>
      <c r="CL94" s="69" t="s">
        <v>1</v>
      </c>
    </row>
    <row r="95" spans="1:91" s="6" customFormat="1" ht="16.5" customHeight="1" x14ac:dyDescent="0.2">
      <c r="A95" s="71" t="s">
        <v>78</v>
      </c>
      <c r="B95" s="72"/>
      <c r="C95" s="73"/>
      <c r="D95" s="207" t="s">
        <v>79</v>
      </c>
      <c r="E95" s="207"/>
      <c r="F95" s="207"/>
      <c r="G95" s="207"/>
      <c r="H95" s="207"/>
      <c r="I95" s="74"/>
      <c r="J95" s="207" t="s">
        <v>80</v>
      </c>
      <c r="K95" s="207"/>
      <c r="L95" s="207"/>
      <c r="M95" s="207"/>
      <c r="N95" s="207"/>
      <c r="O95" s="207"/>
      <c r="P95" s="207"/>
      <c r="Q95" s="207"/>
      <c r="R95" s="207"/>
      <c r="S95" s="207"/>
      <c r="T95" s="207"/>
      <c r="U95" s="207"/>
      <c r="V95" s="207"/>
      <c r="W95" s="207"/>
      <c r="X95" s="207"/>
      <c r="Y95" s="207"/>
      <c r="Z95" s="207"/>
      <c r="AA95" s="207"/>
      <c r="AB95" s="207"/>
      <c r="AC95" s="207"/>
      <c r="AD95" s="207"/>
      <c r="AE95" s="207"/>
      <c r="AF95" s="207"/>
      <c r="AG95" s="205">
        <f>'SO-01 - Elektroinstalace'!J30</f>
        <v>0</v>
      </c>
      <c r="AH95" s="206"/>
      <c r="AI95" s="206"/>
      <c r="AJ95" s="206"/>
      <c r="AK95" s="206"/>
      <c r="AL95" s="206"/>
      <c r="AM95" s="206"/>
      <c r="AN95" s="205">
        <f>SUM(AG95,AT95)</f>
        <v>0</v>
      </c>
      <c r="AO95" s="206"/>
      <c r="AP95" s="206"/>
      <c r="AQ95" s="75" t="s">
        <v>81</v>
      </c>
      <c r="AR95" s="72"/>
      <c r="AS95" s="76">
        <v>0</v>
      </c>
      <c r="AT95" s="77">
        <f>ROUND(SUM(AV95:AW95),2)</f>
        <v>0</v>
      </c>
      <c r="AU95" s="78">
        <f>'SO-01 - Elektroinstalace'!P132</f>
        <v>579.05217800000003</v>
      </c>
      <c r="AV95" s="77">
        <f>'SO-01 - Elektroinstalace'!J33</f>
        <v>0</v>
      </c>
      <c r="AW95" s="77">
        <f>'SO-01 - Elektroinstalace'!J34</f>
        <v>0</v>
      </c>
      <c r="AX95" s="77">
        <f>'SO-01 - Elektroinstalace'!J35</f>
        <v>0</v>
      </c>
      <c r="AY95" s="77">
        <f>'SO-01 - Elektroinstalace'!J36</f>
        <v>0</v>
      </c>
      <c r="AZ95" s="77">
        <f>'SO-01 - Elektroinstalace'!F33</f>
        <v>0</v>
      </c>
      <c r="BA95" s="77">
        <f>'SO-01 - Elektroinstalace'!F34</f>
        <v>0</v>
      </c>
      <c r="BB95" s="77">
        <f>'SO-01 - Elektroinstalace'!F35</f>
        <v>0</v>
      </c>
      <c r="BC95" s="77">
        <f>'SO-01 - Elektroinstalace'!F36</f>
        <v>0</v>
      </c>
      <c r="BD95" s="79">
        <f>'SO-01 - Elektroinstalace'!F37</f>
        <v>0</v>
      </c>
      <c r="BT95" s="80" t="s">
        <v>82</v>
      </c>
      <c r="BV95" s="80" t="s">
        <v>76</v>
      </c>
      <c r="BW95" s="80" t="s">
        <v>83</v>
      </c>
      <c r="BX95" s="80" t="s">
        <v>4</v>
      </c>
      <c r="CL95" s="80" t="s">
        <v>1</v>
      </c>
      <c r="CM95" s="80" t="s">
        <v>84</v>
      </c>
    </row>
    <row r="96" spans="1:91" s="1" customFormat="1" ht="30" customHeight="1" x14ac:dyDescent="0.2">
      <c r="B96" s="29"/>
      <c r="AR96" s="29"/>
    </row>
    <row r="97" spans="2:44" s="1" customFormat="1" ht="6.95" customHeight="1" x14ac:dyDescent="0.2">
      <c r="B97" s="41"/>
      <c r="C97" s="42"/>
      <c r="D97" s="42"/>
      <c r="E97" s="42"/>
      <c r="F97" s="42"/>
      <c r="G97" s="42"/>
      <c r="H97" s="42"/>
      <c r="I97" s="42"/>
      <c r="J97" s="42"/>
      <c r="K97" s="42"/>
      <c r="L97" s="42"/>
      <c r="M97" s="42"/>
      <c r="N97" s="42"/>
      <c r="O97" s="42"/>
      <c r="P97" s="42"/>
      <c r="Q97" s="42"/>
      <c r="R97" s="42"/>
      <c r="S97" s="42"/>
      <c r="T97" s="42"/>
      <c r="U97" s="42"/>
      <c r="V97" s="42"/>
      <c r="W97" s="42"/>
      <c r="X97" s="42"/>
      <c r="Y97" s="42"/>
      <c r="Z97" s="42"/>
      <c r="AA97" s="42"/>
      <c r="AB97" s="42"/>
      <c r="AC97" s="42"/>
      <c r="AD97" s="42"/>
      <c r="AE97" s="42"/>
      <c r="AF97" s="42"/>
      <c r="AG97" s="42"/>
      <c r="AH97" s="42"/>
      <c r="AI97" s="42"/>
      <c r="AJ97" s="42"/>
      <c r="AK97" s="42"/>
      <c r="AL97" s="42"/>
      <c r="AM97" s="42"/>
      <c r="AN97" s="42"/>
      <c r="AO97" s="42"/>
      <c r="AP97" s="42"/>
      <c r="AQ97" s="42"/>
      <c r="AR97" s="29"/>
    </row>
  </sheetData>
  <mergeCells count="40">
    <mergeCell ref="AR2:BE2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W31:AE31"/>
    <mergeCell ref="AK31:AO31"/>
    <mergeCell ref="L31:P31"/>
    <mergeCell ref="W32:AE32"/>
    <mergeCell ref="AK32:AO32"/>
    <mergeCell ref="L32:P32"/>
    <mergeCell ref="W29:AE29"/>
    <mergeCell ref="AK29:AO29"/>
    <mergeCell ref="L29:P29"/>
    <mergeCell ref="W30:AE30"/>
    <mergeCell ref="AK30:AO30"/>
    <mergeCell ref="L30:P30"/>
    <mergeCell ref="K5:AO5"/>
    <mergeCell ref="K6:AO6"/>
    <mergeCell ref="E23:AN23"/>
    <mergeCell ref="AK26:AO26"/>
    <mergeCell ref="L28:P28"/>
    <mergeCell ref="W28:AE28"/>
    <mergeCell ref="AK28:AO28"/>
  </mergeCells>
  <hyperlinks>
    <hyperlink ref="A95" location="'SO-01 - Elektroinstalace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:BM257"/>
  <sheetViews>
    <sheetView showGridLines="0" topLeftCell="A194" workbookViewId="0">
      <selection activeCell="I257" sqref="I132:I257"/>
    </sheetView>
  </sheetViews>
  <sheetFormatPr defaultRowHeight="1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2:46" ht="11.25" x14ac:dyDescent="0.2"/>
    <row r="2" spans="2:46" ht="36.950000000000003" customHeight="1" x14ac:dyDescent="0.2">
      <c r="L2" s="210" t="s">
        <v>5</v>
      </c>
      <c r="M2" s="178"/>
      <c r="N2" s="178"/>
      <c r="O2" s="178"/>
      <c r="P2" s="178"/>
      <c r="Q2" s="178"/>
      <c r="R2" s="178"/>
      <c r="S2" s="178"/>
      <c r="T2" s="178"/>
      <c r="U2" s="178"/>
      <c r="V2" s="178"/>
      <c r="AT2" s="17" t="s">
        <v>83</v>
      </c>
    </row>
    <row r="3" spans="2:46" ht="6.95" customHeight="1" x14ac:dyDescent="0.2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84</v>
      </c>
    </row>
    <row r="4" spans="2:46" ht="24.95" customHeight="1" x14ac:dyDescent="0.2">
      <c r="B4" s="20"/>
      <c r="D4" s="21" t="s">
        <v>85</v>
      </c>
      <c r="L4" s="20"/>
      <c r="M4" s="81" t="s">
        <v>10</v>
      </c>
      <c r="AT4" s="17" t="s">
        <v>3</v>
      </c>
    </row>
    <row r="5" spans="2:46" ht="6.95" customHeight="1" x14ac:dyDescent="0.2">
      <c r="B5" s="20"/>
      <c r="L5" s="20"/>
    </row>
    <row r="6" spans="2:46" ht="12" customHeight="1" x14ac:dyDescent="0.2">
      <c r="B6" s="20"/>
      <c r="D6" s="26" t="s">
        <v>14</v>
      </c>
      <c r="L6" s="20"/>
    </row>
    <row r="7" spans="2:46" ht="16.5" customHeight="1" x14ac:dyDescent="0.2">
      <c r="B7" s="20"/>
      <c r="E7" s="211" t="str">
        <f>'Rekapitulace stavby'!K6</f>
        <v>ZŠ Ústavni elektroinstalace - rozvaděče</v>
      </c>
      <c r="F7" s="212"/>
      <c r="G7" s="212"/>
      <c r="H7" s="212"/>
      <c r="L7" s="20"/>
    </row>
    <row r="8" spans="2:46" s="1" customFormat="1" ht="12" customHeight="1" x14ac:dyDescent="0.2">
      <c r="B8" s="29"/>
      <c r="D8" s="26" t="s">
        <v>86</v>
      </c>
      <c r="L8" s="29"/>
    </row>
    <row r="9" spans="2:46" s="1" customFormat="1" ht="16.5" customHeight="1" x14ac:dyDescent="0.2">
      <c r="B9" s="29"/>
      <c r="E9" s="191" t="s">
        <v>87</v>
      </c>
      <c r="F9" s="213"/>
      <c r="G9" s="213"/>
      <c r="H9" s="213"/>
      <c r="L9" s="29"/>
    </row>
    <row r="10" spans="2:46" s="1" customFormat="1" ht="11.25" x14ac:dyDescent="0.2">
      <c r="B10" s="29"/>
      <c r="L10" s="29"/>
    </row>
    <row r="11" spans="2:46" s="1" customFormat="1" ht="12" customHeight="1" x14ac:dyDescent="0.2">
      <c r="B11" s="29"/>
      <c r="D11" s="26" t="s">
        <v>16</v>
      </c>
      <c r="F11" s="24" t="s">
        <v>1</v>
      </c>
      <c r="I11" s="26" t="s">
        <v>17</v>
      </c>
      <c r="J11" s="24" t="s">
        <v>1</v>
      </c>
      <c r="L11" s="29"/>
    </row>
    <row r="12" spans="2:46" s="1" customFormat="1" ht="12" customHeight="1" x14ac:dyDescent="0.2">
      <c r="B12" s="29"/>
      <c r="D12" s="26" t="s">
        <v>18</v>
      </c>
      <c r="F12" s="24" t="s">
        <v>19</v>
      </c>
      <c r="I12" s="26" t="s">
        <v>20</v>
      </c>
      <c r="J12" s="49" t="str">
        <f>'Rekapitulace stavby'!AN8</f>
        <v>21. 3. 2025</v>
      </c>
      <c r="L12" s="29"/>
    </row>
    <row r="13" spans="2:46" s="1" customFormat="1" ht="10.9" customHeight="1" x14ac:dyDescent="0.2">
      <c r="B13" s="29"/>
      <c r="L13" s="29"/>
    </row>
    <row r="14" spans="2:46" s="1" customFormat="1" ht="12" customHeight="1" x14ac:dyDescent="0.2">
      <c r="B14" s="29"/>
      <c r="D14" s="26" t="s">
        <v>22</v>
      </c>
      <c r="I14" s="26" t="s">
        <v>23</v>
      </c>
      <c r="J14" s="24" t="str">
        <f>IF('Rekapitulace stavby'!AN10="","",'Rekapitulace stavby'!AN10)</f>
        <v/>
      </c>
      <c r="L14" s="29"/>
    </row>
    <row r="15" spans="2:46" s="1" customFormat="1" ht="18" customHeight="1" x14ac:dyDescent="0.2">
      <c r="B15" s="29"/>
      <c r="E15" s="24" t="str">
        <f>IF('Rekapitulace stavby'!E11="","",'Rekapitulace stavby'!E11)</f>
        <v xml:space="preserve"> </v>
      </c>
      <c r="I15" s="26" t="s">
        <v>24</v>
      </c>
      <c r="J15" s="24" t="str">
        <f>IF('Rekapitulace stavby'!AN11="","",'Rekapitulace stavby'!AN11)</f>
        <v/>
      </c>
      <c r="L15" s="29"/>
    </row>
    <row r="16" spans="2:46" s="1" customFormat="1" ht="6.95" customHeight="1" x14ac:dyDescent="0.2">
      <c r="B16" s="29"/>
      <c r="L16" s="29"/>
    </row>
    <row r="17" spans="2:12" s="1" customFormat="1" ht="12" customHeight="1" x14ac:dyDescent="0.2">
      <c r="B17" s="29"/>
      <c r="D17" s="26" t="s">
        <v>25</v>
      </c>
      <c r="I17" s="26" t="s">
        <v>23</v>
      </c>
      <c r="J17" s="24" t="str">
        <f>'Rekapitulace stavby'!AN13</f>
        <v/>
      </c>
      <c r="L17" s="29"/>
    </row>
    <row r="18" spans="2:12" s="1" customFormat="1" ht="18" customHeight="1" x14ac:dyDescent="0.2">
      <c r="B18" s="29"/>
      <c r="E18" s="177" t="str">
        <f>'Rekapitulace stavby'!E14</f>
        <v xml:space="preserve"> </v>
      </c>
      <c r="F18" s="177"/>
      <c r="G18" s="177"/>
      <c r="H18" s="177"/>
      <c r="I18" s="26" t="s">
        <v>24</v>
      </c>
      <c r="J18" s="24" t="str">
        <f>'Rekapitulace stavby'!AN14</f>
        <v/>
      </c>
      <c r="L18" s="29"/>
    </row>
    <row r="19" spans="2:12" s="1" customFormat="1" ht="6.95" customHeight="1" x14ac:dyDescent="0.2">
      <c r="B19" s="29"/>
      <c r="L19" s="29"/>
    </row>
    <row r="20" spans="2:12" s="1" customFormat="1" ht="12" customHeight="1" x14ac:dyDescent="0.2">
      <c r="B20" s="29"/>
      <c r="D20" s="26" t="s">
        <v>26</v>
      </c>
      <c r="I20" s="26" t="s">
        <v>23</v>
      </c>
      <c r="J20" s="24" t="s">
        <v>27</v>
      </c>
      <c r="L20" s="29"/>
    </row>
    <row r="21" spans="2:12" s="1" customFormat="1" ht="18" customHeight="1" x14ac:dyDescent="0.2">
      <c r="B21" s="29"/>
      <c r="E21" s="24" t="s">
        <v>28</v>
      </c>
      <c r="I21" s="26" t="s">
        <v>24</v>
      </c>
      <c r="J21" s="24" t="s">
        <v>29</v>
      </c>
      <c r="L21" s="29"/>
    </row>
    <row r="22" spans="2:12" s="1" customFormat="1" ht="6.95" customHeight="1" x14ac:dyDescent="0.2">
      <c r="B22" s="29"/>
      <c r="L22" s="29"/>
    </row>
    <row r="23" spans="2:12" s="1" customFormat="1" ht="12" customHeight="1" x14ac:dyDescent="0.2">
      <c r="B23" s="29"/>
      <c r="D23" s="26" t="s">
        <v>31</v>
      </c>
      <c r="I23" s="26" t="s">
        <v>23</v>
      </c>
      <c r="J23" s="24" t="str">
        <f>IF('Rekapitulace stavby'!AN19="","",'Rekapitulace stavby'!AN19)</f>
        <v/>
      </c>
      <c r="L23" s="29"/>
    </row>
    <row r="24" spans="2:12" s="1" customFormat="1" ht="18" customHeight="1" x14ac:dyDescent="0.2">
      <c r="B24" s="29"/>
      <c r="E24" s="24" t="str">
        <f>IF('Rekapitulace stavby'!E20="","",'Rekapitulace stavby'!E20)</f>
        <v xml:space="preserve"> </v>
      </c>
      <c r="I24" s="26" t="s">
        <v>24</v>
      </c>
      <c r="J24" s="24" t="str">
        <f>IF('Rekapitulace stavby'!AN20="","",'Rekapitulace stavby'!AN20)</f>
        <v/>
      </c>
      <c r="L24" s="29"/>
    </row>
    <row r="25" spans="2:12" s="1" customFormat="1" ht="6.95" customHeight="1" x14ac:dyDescent="0.2">
      <c r="B25" s="29"/>
      <c r="L25" s="29"/>
    </row>
    <row r="26" spans="2:12" s="1" customFormat="1" ht="12" customHeight="1" x14ac:dyDescent="0.2">
      <c r="B26" s="29"/>
      <c r="D26" s="26" t="s">
        <v>32</v>
      </c>
      <c r="L26" s="29"/>
    </row>
    <row r="27" spans="2:12" s="7" customFormat="1" ht="16.5" customHeight="1" x14ac:dyDescent="0.2">
      <c r="B27" s="82"/>
      <c r="E27" s="180" t="s">
        <v>1</v>
      </c>
      <c r="F27" s="180"/>
      <c r="G27" s="180"/>
      <c r="H27" s="180"/>
      <c r="L27" s="82"/>
    </row>
    <row r="28" spans="2:12" s="1" customFormat="1" ht="6.95" customHeight="1" x14ac:dyDescent="0.2">
      <c r="B28" s="29"/>
      <c r="L28" s="29"/>
    </row>
    <row r="29" spans="2:12" s="1" customFormat="1" ht="6.95" customHeight="1" x14ac:dyDescent="0.2">
      <c r="B29" s="29"/>
      <c r="D29" s="50"/>
      <c r="E29" s="50"/>
      <c r="F29" s="50"/>
      <c r="G29" s="50"/>
      <c r="H29" s="50"/>
      <c r="I29" s="50"/>
      <c r="J29" s="50"/>
      <c r="K29" s="50"/>
      <c r="L29" s="29"/>
    </row>
    <row r="30" spans="2:12" s="1" customFormat="1" ht="25.35" customHeight="1" x14ac:dyDescent="0.2">
      <c r="B30" s="29"/>
      <c r="D30" s="83" t="s">
        <v>34</v>
      </c>
      <c r="J30" s="63">
        <f>ROUND(J132, 2)</f>
        <v>0</v>
      </c>
      <c r="L30" s="29"/>
    </row>
    <row r="31" spans="2:12" s="1" customFormat="1" ht="6.95" customHeight="1" x14ac:dyDescent="0.2">
      <c r="B31" s="29"/>
      <c r="D31" s="50"/>
      <c r="E31" s="50"/>
      <c r="F31" s="50"/>
      <c r="G31" s="50"/>
      <c r="H31" s="50"/>
      <c r="I31" s="50"/>
      <c r="J31" s="50"/>
      <c r="K31" s="50"/>
      <c r="L31" s="29"/>
    </row>
    <row r="32" spans="2:12" s="1" customFormat="1" ht="14.45" customHeight="1" x14ac:dyDescent="0.2">
      <c r="B32" s="29"/>
      <c r="F32" s="32" t="s">
        <v>36</v>
      </c>
      <c r="I32" s="32" t="s">
        <v>35</v>
      </c>
      <c r="J32" s="32" t="s">
        <v>37</v>
      </c>
      <c r="L32" s="29"/>
    </row>
    <row r="33" spans="2:12" s="1" customFormat="1" ht="14.45" customHeight="1" x14ac:dyDescent="0.2">
      <c r="B33" s="29"/>
      <c r="D33" s="52" t="s">
        <v>38</v>
      </c>
      <c r="E33" s="26" t="s">
        <v>39</v>
      </c>
      <c r="F33" s="84">
        <f>ROUND((SUM(BE132:BE256)),  2)</f>
        <v>0</v>
      </c>
      <c r="I33" s="85">
        <v>0.21</v>
      </c>
      <c r="J33" s="84">
        <f>ROUND(((SUM(BE132:BE256))*I33),  2)</f>
        <v>0</v>
      </c>
      <c r="L33" s="29"/>
    </row>
    <row r="34" spans="2:12" s="1" customFormat="1" ht="14.45" customHeight="1" x14ac:dyDescent="0.2">
      <c r="B34" s="29"/>
      <c r="E34" s="26" t="s">
        <v>40</v>
      </c>
      <c r="F34" s="84">
        <f>ROUND((SUM(BF132:BF256)),  2)</f>
        <v>0</v>
      </c>
      <c r="I34" s="85">
        <v>0.12</v>
      </c>
      <c r="J34" s="84">
        <f>ROUND(((SUM(BF132:BF256))*I34),  2)</f>
        <v>0</v>
      </c>
      <c r="L34" s="29"/>
    </row>
    <row r="35" spans="2:12" s="1" customFormat="1" ht="14.45" hidden="1" customHeight="1" x14ac:dyDescent="0.2">
      <c r="B35" s="29"/>
      <c r="E35" s="26" t="s">
        <v>41</v>
      </c>
      <c r="F35" s="84">
        <f>ROUND((SUM(BG132:BG256)),  2)</f>
        <v>0</v>
      </c>
      <c r="I35" s="85">
        <v>0.21</v>
      </c>
      <c r="J35" s="84">
        <f>0</f>
        <v>0</v>
      </c>
      <c r="L35" s="29"/>
    </row>
    <row r="36" spans="2:12" s="1" customFormat="1" ht="14.45" hidden="1" customHeight="1" x14ac:dyDescent="0.2">
      <c r="B36" s="29"/>
      <c r="E36" s="26" t="s">
        <v>42</v>
      </c>
      <c r="F36" s="84">
        <f>ROUND((SUM(BH132:BH256)),  2)</f>
        <v>0</v>
      </c>
      <c r="I36" s="85">
        <v>0.12</v>
      </c>
      <c r="J36" s="84">
        <f>0</f>
        <v>0</v>
      </c>
      <c r="L36" s="29"/>
    </row>
    <row r="37" spans="2:12" s="1" customFormat="1" ht="14.45" hidden="1" customHeight="1" x14ac:dyDescent="0.2">
      <c r="B37" s="29"/>
      <c r="E37" s="26" t="s">
        <v>43</v>
      </c>
      <c r="F37" s="84">
        <f>ROUND((SUM(BI132:BI256)),  2)</f>
        <v>0</v>
      </c>
      <c r="I37" s="85">
        <v>0</v>
      </c>
      <c r="J37" s="84">
        <f>0</f>
        <v>0</v>
      </c>
      <c r="L37" s="29"/>
    </row>
    <row r="38" spans="2:12" s="1" customFormat="1" ht="6.95" customHeight="1" x14ac:dyDescent="0.2">
      <c r="B38" s="29"/>
      <c r="L38" s="29"/>
    </row>
    <row r="39" spans="2:12" s="1" customFormat="1" ht="25.35" customHeight="1" x14ac:dyDescent="0.2">
      <c r="B39" s="29"/>
      <c r="C39" s="86"/>
      <c r="D39" s="87" t="s">
        <v>44</v>
      </c>
      <c r="E39" s="54"/>
      <c r="F39" s="54"/>
      <c r="G39" s="88" t="s">
        <v>45</v>
      </c>
      <c r="H39" s="89" t="s">
        <v>46</v>
      </c>
      <c r="I39" s="54"/>
      <c r="J39" s="90">
        <f>SUM(J30:J37)</f>
        <v>0</v>
      </c>
      <c r="K39" s="91"/>
      <c r="L39" s="29"/>
    </row>
    <row r="40" spans="2:12" s="1" customFormat="1" ht="14.45" customHeight="1" x14ac:dyDescent="0.2">
      <c r="B40" s="29"/>
      <c r="L40" s="29"/>
    </row>
    <row r="41" spans="2:12" ht="14.45" customHeight="1" x14ac:dyDescent="0.2">
      <c r="B41" s="20"/>
      <c r="L41" s="20"/>
    </row>
    <row r="42" spans="2:12" ht="14.45" customHeight="1" x14ac:dyDescent="0.2">
      <c r="B42" s="20"/>
      <c r="L42" s="20"/>
    </row>
    <row r="43" spans="2:12" ht="14.45" customHeight="1" x14ac:dyDescent="0.2">
      <c r="B43" s="20"/>
      <c r="L43" s="20"/>
    </row>
    <row r="44" spans="2:12" ht="14.45" customHeight="1" x14ac:dyDescent="0.2">
      <c r="B44" s="20"/>
      <c r="L44" s="20"/>
    </row>
    <row r="45" spans="2:12" ht="14.45" customHeight="1" x14ac:dyDescent="0.2">
      <c r="B45" s="20"/>
      <c r="L45" s="20"/>
    </row>
    <row r="46" spans="2:12" ht="14.45" customHeight="1" x14ac:dyDescent="0.2">
      <c r="B46" s="20"/>
      <c r="L46" s="20"/>
    </row>
    <row r="47" spans="2:12" ht="14.45" customHeight="1" x14ac:dyDescent="0.2">
      <c r="B47" s="20"/>
      <c r="L47" s="20"/>
    </row>
    <row r="48" spans="2:12" ht="14.45" customHeight="1" x14ac:dyDescent="0.2">
      <c r="B48" s="20"/>
      <c r="L48" s="20"/>
    </row>
    <row r="49" spans="2:12" ht="14.45" customHeight="1" x14ac:dyDescent="0.2">
      <c r="B49" s="20"/>
      <c r="L49" s="20"/>
    </row>
    <row r="50" spans="2:12" s="1" customFormat="1" ht="14.45" customHeight="1" x14ac:dyDescent="0.2">
      <c r="B50" s="29"/>
      <c r="D50" s="38" t="s">
        <v>47</v>
      </c>
      <c r="E50" s="39"/>
      <c r="F50" s="39"/>
      <c r="G50" s="38" t="s">
        <v>48</v>
      </c>
      <c r="H50" s="39"/>
      <c r="I50" s="39"/>
      <c r="J50" s="39"/>
      <c r="K50" s="39"/>
      <c r="L50" s="29"/>
    </row>
    <row r="51" spans="2:12" ht="11.25" x14ac:dyDescent="0.2">
      <c r="B51" s="20"/>
      <c r="L51" s="20"/>
    </row>
    <row r="52" spans="2:12" ht="11.25" x14ac:dyDescent="0.2">
      <c r="B52" s="20"/>
      <c r="L52" s="20"/>
    </row>
    <row r="53" spans="2:12" ht="11.25" x14ac:dyDescent="0.2">
      <c r="B53" s="20"/>
      <c r="L53" s="20"/>
    </row>
    <row r="54" spans="2:12" ht="11.25" x14ac:dyDescent="0.2">
      <c r="B54" s="20"/>
      <c r="L54" s="20"/>
    </row>
    <row r="55" spans="2:12" ht="11.25" x14ac:dyDescent="0.2">
      <c r="B55" s="20"/>
      <c r="L55" s="20"/>
    </row>
    <row r="56" spans="2:12" ht="11.25" x14ac:dyDescent="0.2">
      <c r="B56" s="20"/>
      <c r="L56" s="20"/>
    </row>
    <row r="57" spans="2:12" ht="11.25" x14ac:dyDescent="0.2">
      <c r="B57" s="20"/>
      <c r="L57" s="20"/>
    </row>
    <row r="58" spans="2:12" ht="11.25" x14ac:dyDescent="0.2">
      <c r="B58" s="20"/>
      <c r="L58" s="20"/>
    </row>
    <row r="59" spans="2:12" ht="11.25" x14ac:dyDescent="0.2">
      <c r="B59" s="20"/>
      <c r="L59" s="20"/>
    </row>
    <row r="60" spans="2:12" ht="11.25" x14ac:dyDescent="0.2">
      <c r="B60" s="20"/>
      <c r="L60" s="20"/>
    </row>
    <row r="61" spans="2:12" s="1" customFormat="1" ht="12.75" x14ac:dyDescent="0.2">
      <c r="B61" s="29"/>
      <c r="D61" s="40" t="s">
        <v>49</v>
      </c>
      <c r="E61" s="31"/>
      <c r="F61" s="92" t="s">
        <v>50</v>
      </c>
      <c r="G61" s="40" t="s">
        <v>49</v>
      </c>
      <c r="H61" s="31"/>
      <c r="I61" s="31"/>
      <c r="J61" s="93" t="s">
        <v>50</v>
      </c>
      <c r="K61" s="31"/>
      <c r="L61" s="29"/>
    </row>
    <row r="62" spans="2:12" ht="11.25" x14ac:dyDescent="0.2">
      <c r="B62" s="20"/>
      <c r="L62" s="20"/>
    </row>
    <row r="63" spans="2:12" ht="11.25" x14ac:dyDescent="0.2">
      <c r="B63" s="20"/>
      <c r="L63" s="20"/>
    </row>
    <row r="64" spans="2:12" ht="11.25" x14ac:dyDescent="0.2">
      <c r="B64" s="20"/>
      <c r="L64" s="20"/>
    </row>
    <row r="65" spans="2:12" s="1" customFormat="1" ht="12.75" x14ac:dyDescent="0.2">
      <c r="B65" s="29"/>
      <c r="D65" s="38" t="s">
        <v>51</v>
      </c>
      <c r="E65" s="39"/>
      <c r="F65" s="39"/>
      <c r="G65" s="38" t="s">
        <v>52</v>
      </c>
      <c r="H65" s="39"/>
      <c r="I65" s="39"/>
      <c r="J65" s="39"/>
      <c r="K65" s="39"/>
      <c r="L65" s="29"/>
    </row>
    <row r="66" spans="2:12" ht="11.25" x14ac:dyDescent="0.2">
      <c r="B66" s="20"/>
      <c r="L66" s="20"/>
    </row>
    <row r="67" spans="2:12" ht="11.25" x14ac:dyDescent="0.2">
      <c r="B67" s="20"/>
      <c r="L67" s="20"/>
    </row>
    <row r="68" spans="2:12" ht="11.25" x14ac:dyDescent="0.2">
      <c r="B68" s="20"/>
      <c r="L68" s="20"/>
    </row>
    <row r="69" spans="2:12" ht="11.25" x14ac:dyDescent="0.2">
      <c r="B69" s="20"/>
      <c r="L69" s="20"/>
    </row>
    <row r="70" spans="2:12" ht="11.25" x14ac:dyDescent="0.2">
      <c r="B70" s="20"/>
      <c r="L70" s="20"/>
    </row>
    <row r="71" spans="2:12" ht="11.25" x14ac:dyDescent="0.2">
      <c r="B71" s="20"/>
      <c r="L71" s="20"/>
    </row>
    <row r="72" spans="2:12" ht="11.25" x14ac:dyDescent="0.2">
      <c r="B72" s="20"/>
      <c r="L72" s="20"/>
    </row>
    <row r="73" spans="2:12" ht="11.25" x14ac:dyDescent="0.2">
      <c r="B73" s="20"/>
      <c r="L73" s="20"/>
    </row>
    <row r="74" spans="2:12" ht="11.25" x14ac:dyDescent="0.2">
      <c r="B74" s="20"/>
      <c r="L74" s="20"/>
    </row>
    <row r="75" spans="2:12" ht="11.25" x14ac:dyDescent="0.2">
      <c r="B75" s="20"/>
      <c r="L75" s="20"/>
    </row>
    <row r="76" spans="2:12" s="1" customFormat="1" ht="12.75" x14ac:dyDescent="0.2">
      <c r="B76" s="29"/>
      <c r="D76" s="40" t="s">
        <v>49</v>
      </c>
      <c r="E76" s="31"/>
      <c r="F76" s="92" t="s">
        <v>50</v>
      </c>
      <c r="G76" s="40" t="s">
        <v>49</v>
      </c>
      <c r="H76" s="31"/>
      <c r="I76" s="31"/>
      <c r="J76" s="93" t="s">
        <v>50</v>
      </c>
      <c r="K76" s="31"/>
      <c r="L76" s="29"/>
    </row>
    <row r="77" spans="2:12" s="1" customFormat="1" ht="14.45" customHeight="1" x14ac:dyDescent="0.2"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29"/>
    </row>
    <row r="81" spans="2:47" s="1" customFormat="1" ht="6.95" customHeight="1" x14ac:dyDescent="0.2"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29"/>
    </row>
    <row r="82" spans="2:47" s="1" customFormat="1" ht="24.95" customHeight="1" x14ac:dyDescent="0.2">
      <c r="B82" s="29"/>
      <c r="C82" s="21" t="s">
        <v>88</v>
      </c>
      <c r="L82" s="29"/>
    </row>
    <row r="83" spans="2:47" s="1" customFormat="1" ht="6.95" customHeight="1" x14ac:dyDescent="0.2">
      <c r="B83" s="29"/>
      <c r="L83" s="29"/>
    </row>
    <row r="84" spans="2:47" s="1" customFormat="1" ht="12" customHeight="1" x14ac:dyDescent="0.2">
      <c r="B84" s="29"/>
      <c r="C84" s="26" t="s">
        <v>14</v>
      </c>
      <c r="L84" s="29"/>
    </row>
    <row r="85" spans="2:47" s="1" customFormat="1" ht="16.5" customHeight="1" x14ac:dyDescent="0.2">
      <c r="B85" s="29"/>
      <c r="E85" s="211" t="str">
        <f>E7</f>
        <v>ZŠ Ústavni elektroinstalace - rozvaděče</v>
      </c>
      <c r="F85" s="212"/>
      <c r="G85" s="212"/>
      <c r="H85" s="212"/>
      <c r="L85" s="29"/>
    </row>
    <row r="86" spans="2:47" s="1" customFormat="1" ht="12" customHeight="1" x14ac:dyDescent="0.2">
      <c r="B86" s="29"/>
      <c r="C86" s="26" t="s">
        <v>86</v>
      </c>
      <c r="L86" s="29"/>
    </row>
    <row r="87" spans="2:47" s="1" customFormat="1" ht="16.5" customHeight="1" x14ac:dyDescent="0.2">
      <c r="B87" s="29"/>
      <c r="E87" s="191" t="str">
        <f>E9</f>
        <v>SO-01 - Elektroinstalace</v>
      </c>
      <c r="F87" s="213"/>
      <c r="G87" s="213"/>
      <c r="H87" s="213"/>
      <c r="L87" s="29"/>
    </row>
    <row r="88" spans="2:47" s="1" customFormat="1" ht="6.95" customHeight="1" x14ac:dyDescent="0.2">
      <c r="B88" s="29"/>
      <c r="L88" s="29"/>
    </row>
    <row r="89" spans="2:47" s="1" customFormat="1" ht="12" customHeight="1" x14ac:dyDescent="0.2">
      <c r="B89" s="29"/>
      <c r="C89" s="26" t="s">
        <v>18</v>
      </c>
      <c r="F89" s="24" t="str">
        <f>F12</f>
        <v xml:space="preserve"> </v>
      </c>
      <c r="I89" s="26" t="s">
        <v>20</v>
      </c>
      <c r="J89" s="49" t="str">
        <f>IF(J12="","",J12)</f>
        <v>21. 3. 2025</v>
      </c>
      <c r="L89" s="29"/>
    </row>
    <row r="90" spans="2:47" s="1" customFormat="1" ht="6.95" customHeight="1" x14ac:dyDescent="0.2">
      <c r="B90" s="29"/>
      <c r="L90" s="29"/>
    </row>
    <row r="91" spans="2:47" s="1" customFormat="1" ht="25.7" customHeight="1" x14ac:dyDescent="0.2">
      <c r="B91" s="29"/>
      <c r="C91" s="26" t="s">
        <v>22</v>
      </c>
      <c r="F91" s="24" t="str">
        <f>E15</f>
        <v xml:space="preserve"> </v>
      </c>
      <c r="I91" s="26" t="s">
        <v>26</v>
      </c>
      <c r="J91" s="27" t="str">
        <f>E21</f>
        <v>Boa Construction s.r.o.</v>
      </c>
      <c r="L91" s="29"/>
    </row>
    <row r="92" spans="2:47" s="1" customFormat="1" ht="15.2" customHeight="1" x14ac:dyDescent="0.2">
      <c r="B92" s="29"/>
      <c r="C92" s="26" t="s">
        <v>25</v>
      </c>
      <c r="F92" s="24" t="str">
        <f>IF(E18="","",E18)</f>
        <v xml:space="preserve"> </v>
      </c>
      <c r="I92" s="26" t="s">
        <v>31</v>
      </c>
      <c r="J92" s="27" t="str">
        <f>E24</f>
        <v xml:space="preserve"> </v>
      </c>
      <c r="L92" s="29"/>
    </row>
    <row r="93" spans="2:47" s="1" customFormat="1" ht="10.35" customHeight="1" x14ac:dyDescent="0.2">
      <c r="B93" s="29"/>
      <c r="L93" s="29"/>
    </row>
    <row r="94" spans="2:47" s="1" customFormat="1" ht="29.25" customHeight="1" x14ac:dyDescent="0.2">
      <c r="B94" s="29"/>
      <c r="C94" s="94" t="s">
        <v>89</v>
      </c>
      <c r="D94" s="86"/>
      <c r="E94" s="86"/>
      <c r="F94" s="86"/>
      <c r="G94" s="86"/>
      <c r="H94" s="86"/>
      <c r="I94" s="86"/>
      <c r="J94" s="95" t="s">
        <v>90</v>
      </c>
      <c r="K94" s="86"/>
      <c r="L94" s="29"/>
    </row>
    <row r="95" spans="2:47" s="1" customFormat="1" ht="10.35" customHeight="1" x14ac:dyDescent="0.2">
      <c r="B95" s="29"/>
      <c r="L95" s="29"/>
    </row>
    <row r="96" spans="2:47" s="1" customFormat="1" ht="22.9" customHeight="1" x14ac:dyDescent="0.2">
      <c r="B96" s="29"/>
      <c r="C96" s="96" t="s">
        <v>91</v>
      </c>
      <c r="J96" s="63">
        <f>J132</f>
        <v>0</v>
      </c>
      <c r="L96" s="29"/>
      <c r="AU96" s="17" t="s">
        <v>92</v>
      </c>
    </row>
    <row r="97" spans="2:12" s="8" customFormat="1" ht="24.95" customHeight="1" x14ac:dyDescent="0.2">
      <c r="B97" s="97"/>
      <c r="D97" s="98" t="s">
        <v>93</v>
      </c>
      <c r="E97" s="99"/>
      <c r="F97" s="99"/>
      <c r="G97" s="99"/>
      <c r="H97" s="99"/>
      <c r="I97" s="99"/>
      <c r="J97" s="100">
        <f>J133</f>
        <v>0</v>
      </c>
      <c r="L97" s="97"/>
    </row>
    <row r="98" spans="2:12" s="9" customFormat="1" ht="19.899999999999999" customHeight="1" x14ac:dyDescent="0.2">
      <c r="B98" s="101"/>
      <c r="D98" s="102" t="s">
        <v>94</v>
      </c>
      <c r="E98" s="103"/>
      <c r="F98" s="103"/>
      <c r="G98" s="103"/>
      <c r="H98" s="103"/>
      <c r="I98" s="103"/>
      <c r="J98" s="104">
        <f>J134</f>
        <v>0</v>
      </c>
      <c r="L98" s="101"/>
    </row>
    <row r="99" spans="2:12" s="9" customFormat="1" ht="19.899999999999999" customHeight="1" x14ac:dyDescent="0.2">
      <c r="B99" s="101"/>
      <c r="D99" s="102" t="s">
        <v>95</v>
      </c>
      <c r="E99" s="103"/>
      <c r="F99" s="103"/>
      <c r="G99" s="103"/>
      <c r="H99" s="103"/>
      <c r="I99" s="103"/>
      <c r="J99" s="104">
        <f>J139</f>
        <v>0</v>
      </c>
      <c r="L99" s="101"/>
    </row>
    <row r="100" spans="2:12" s="9" customFormat="1" ht="19.899999999999999" customHeight="1" x14ac:dyDescent="0.2">
      <c r="B100" s="101"/>
      <c r="D100" s="102" t="s">
        <v>96</v>
      </c>
      <c r="E100" s="103"/>
      <c r="F100" s="103"/>
      <c r="G100" s="103"/>
      <c r="H100" s="103"/>
      <c r="I100" s="103"/>
      <c r="J100" s="104">
        <f>J142</f>
        <v>0</v>
      </c>
      <c r="L100" s="101"/>
    </row>
    <row r="101" spans="2:12" s="9" customFormat="1" ht="19.899999999999999" customHeight="1" x14ac:dyDescent="0.2">
      <c r="B101" s="101"/>
      <c r="D101" s="102" t="s">
        <v>97</v>
      </c>
      <c r="E101" s="103"/>
      <c r="F101" s="103"/>
      <c r="G101" s="103"/>
      <c r="H101" s="103"/>
      <c r="I101" s="103"/>
      <c r="J101" s="104">
        <f>J151</f>
        <v>0</v>
      </c>
      <c r="L101" s="101"/>
    </row>
    <row r="102" spans="2:12" s="9" customFormat="1" ht="19.899999999999999" customHeight="1" x14ac:dyDescent="0.2">
      <c r="B102" s="101"/>
      <c r="D102" s="102" t="s">
        <v>98</v>
      </c>
      <c r="E102" s="103"/>
      <c r="F102" s="103"/>
      <c r="G102" s="103"/>
      <c r="H102" s="103"/>
      <c r="I102" s="103"/>
      <c r="J102" s="104">
        <f>J160</f>
        <v>0</v>
      </c>
      <c r="L102" s="101"/>
    </row>
    <row r="103" spans="2:12" s="9" customFormat="1" ht="19.899999999999999" customHeight="1" x14ac:dyDescent="0.2">
      <c r="B103" s="101"/>
      <c r="D103" s="102" t="s">
        <v>99</v>
      </c>
      <c r="E103" s="103"/>
      <c r="F103" s="103"/>
      <c r="G103" s="103"/>
      <c r="H103" s="103"/>
      <c r="I103" s="103"/>
      <c r="J103" s="104">
        <f>J166</f>
        <v>0</v>
      </c>
      <c r="L103" s="101"/>
    </row>
    <row r="104" spans="2:12" s="8" customFormat="1" ht="24.95" customHeight="1" x14ac:dyDescent="0.2">
      <c r="B104" s="97"/>
      <c r="D104" s="98" t="s">
        <v>100</v>
      </c>
      <c r="E104" s="99"/>
      <c r="F104" s="99"/>
      <c r="G104" s="99"/>
      <c r="H104" s="99"/>
      <c r="I104" s="99"/>
      <c r="J104" s="100">
        <f>J168</f>
        <v>0</v>
      </c>
      <c r="L104" s="97"/>
    </row>
    <row r="105" spans="2:12" s="9" customFormat="1" ht="19.899999999999999" customHeight="1" x14ac:dyDescent="0.2">
      <c r="B105" s="101"/>
      <c r="D105" s="102" t="s">
        <v>101</v>
      </c>
      <c r="E105" s="103"/>
      <c r="F105" s="103"/>
      <c r="G105" s="103"/>
      <c r="H105" s="103"/>
      <c r="I105" s="103"/>
      <c r="J105" s="104">
        <f>J169</f>
        <v>0</v>
      </c>
      <c r="L105" s="101"/>
    </row>
    <row r="106" spans="2:12" s="9" customFormat="1" ht="19.899999999999999" customHeight="1" x14ac:dyDescent="0.2">
      <c r="B106" s="101"/>
      <c r="D106" s="102" t="s">
        <v>102</v>
      </c>
      <c r="E106" s="103"/>
      <c r="F106" s="103"/>
      <c r="G106" s="103"/>
      <c r="H106" s="103"/>
      <c r="I106" s="103"/>
      <c r="J106" s="104">
        <f>J195</f>
        <v>0</v>
      </c>
      <c r="L106" s="101"/>
    </row>
    <row r="107" spans="2:12" s="9" customFormat="1" ht="19.899999999999999" customHeight="1" x14ac:dyDescent="0.2">
      <c r="B107" s="101"/>
      <c r="D107" s="102" t="s">
        <v>103</v>
      </c>
      <c r="E107" s="103"/>
      <c r="F107" s="103"/>
      <c r="G107" s="103"/>
      <c r="H107" s="103"/>
      <c r="I107" s="103"/>
      <c r="J107" s="104">
        <f>J199</f>
        <v>0</v>
      </c>
      <c r="L107" s="101"/>
    </row>
    <row r="108" spans="2:12" s="8" customFormat="1" ht="24.95" customHeight="1" x14ac:dyDescent="0.2">
      <c r="B108" s="97"/>
      <c r="D108" s="98" t="s">
        <v>104</v>
      </c>
      <c r="E108" s="99"/>
      <c r="F108" s="99"/>
      <c r="G108" s="99"/>
      <c r="H108" s="99"/>
      <c r="I108" s="99"/>
      <c r="J108" s="100">
        <f>J224</f>
        <v>0</v>
      </c>
      <c r="L108" s="97"/>
    </row>
    <row r="109" spans="2:12" s="9" customFormat="1" ht="19.899999999999999" customHeight="1" x14ac:dyDescent="0.2">
      <c r="B109" s="101"/>
      <c r="D109" s="102" t="s">
        <v>105</v>
      </c>
      <c r="E109" s="103"/>
      <c r="F109" s="103"/>
      <c r="G109" s="103"/>
      <c r="H109" s="103"/>
      <c r="I109" s="103"/>
      <c r="J109" s="104">
        <f>J225</f>
        <v>0</v>
      </c>
      <c r="L109" s="101"/>
    </row>
    <row r="110" spans="2:12" s="9" customFormat="1" ht="19.899999999999999" customHeight="1" x14ac:dyDescent="0.2">
      <c r="B110" s="101"/>
      <c r="D110" s="102" t="s">
        <v>106</v>
      </c>
      <c r="E110" s="103"/>
      <c r="F110" s="103"/>
      <c r="G110" s="103"/>
      <c r="H110" s="103"/>
      <c r="I110" s="103"/>
      <c r="J110" s="104">
        <f>J246</f>
        <v>0</v>
      </c>
      <c r="L110" s="101"/>
    </row>
    <row r="111" spans="2:12" s="8" customFormat="1" ht="24.95" customHeight="1" x14ac:dyDescent="0.2">
      <c r="B111" s="97"/>
      <c r="D111" s="98" t="s">
        <v>107</v>
      </c>
      <c r="E111" s="99"/>
      <c r="F111" s="99"/>
      <c r="G111" s="99"/>
      <c r="H111" s="99"/>
      <c r="I111" s="99"/>
      <c r="J111" s="100">
        <f>J251</f>
        <v>0</v>
      </c>
      <c r="L111" s="97"/>
    </row>
    <row r="112" spans="2:12" s="8" customFormat="1" ht="24.95" customHeight="1" x14ac:dyDescent="0.2">
      <c r="B112" s="97"/>
      <c r="D112" s="98" t="s">
        <v>108</v>
      </c>
      <c r="E112" s="99"/>
      <c r="F112" s="99"/>
      <c r="G112" s="99"/>
      <c r="H112" s="99"/>
      <c r="I112" s="99"/>
      <c r="J112" s="100">
        <f>J254</f>
        <v>0</v>
      </c>
      <c r="L112" s="97"/>
    </row>
    <row r="113" spans="2:12" s="1" customFormat="1" ht="21.75" customHeight="1" x14ac:dyDescent="0.2">
      <c r="B113" s="29"/>
      <c r="L113" s="29"/>
    </row>
    <row r="114" spans="2:12" s="1" customFormat="1" ht="6.95" customHeight="1" x14ac:dyDescent="0.2">
      <c r="B114" s="41"/>
      <c r="C114" s="42"/>
      <c r="D114" s="42"/>
      <c r="E114" s="42"/>
      <c r="F114" s="42"/>
      <c r="G114" s="42"/>
      <c r="H114" s="42"/>
      <c r="I114" s="42"/>
      <c r="J114" s="42"/>
      <c r="K114" s="42"/>
      <c r="L114" s="29"/>
    </row>
    <row r="118" spans="2:12" s="1" customFormat="1" ht="6.95" customHeight="1" x14ac:dyDescent="0.2">
      <c r="B118" s="43"/>
      <c r="C118" s="44"/>
      <c r="D118" s="44"/>
      <c r="E118" s="44"/>
      <c r="F118" s="44"/>
      <c r="G118" s="44"/>
      <c r="H118" s="44"/>
      <c r="I118" s="44"/>
      <c r="J118" s="44"/>
      <c r="K118" s="44"/>
      <c r="L118" s="29"/>
    </row>
    <row r="119" spans="2:12" s="1" customFormat="1" ht="24.95" customHeight="1" x14ac:dyDescent="0.2">
      <c r="B119" s="29"/>
      <c r="C119" s="21" t="s">
        <v>109</v>
      </c>
      <c r="L119" s="29"/>
    </row>
    <row r="120" spans="2:12" s="1" customFormat="1" ht="6.95" customHeight="1" x14ac:dyDescent="0.2">
      <c r="B120" s="29"/>
      <c r="L120" s="29"/>
    </row>
    <row r="121" spans="2:12" s="1" customFormat="1" ht="12" customHeight="1" x14ac:dyDescent="0.2">
      <c r="B121" s="29"/>
      <c r="C121" s="26" t="s">
        <v>14</v>
      </c>
      <c r="L121" s="29"/>
    </row>
    <row r="122" spans="2:12" s="1" customFormat="1" ht="16.5" customHeight="1" x14ac:dyDescent="0.2">
      <c r="B122" s="29"/>
      <c r="E122" s="211" t="str">
        <f>E7</f>
        <v>ZŠ Ústavni elektroinstalace - rozvaděče</v>
      </c>
      <c r="F122" s="212"/>
      <c r="G122" s="212"/>
      <c r="H122" s="212"/>
      <c r="L122" s="29"/>
    </row>
    <row r="123" spans="2:12" s="1" customFormat="1" ht="12" customHeight="1" x14ac:dyDescent="0.2">
      <c r="B123" s="29"/>
      <c r="C123" s="26" t="s">
        <v>86</v>
      </c>
      <c r="L123" s="29"/>
    </row>
    <row r="124" spans="2:12" s="1" customFormat="1" ht="16.5" customHeight="1" x14ac:dyDescent="0.2">
      <c r="B124" s="29"/>
      <c r="E124" s="191" t="str">
        <f>E9</f>
        <v>SO-01 - Elektroinstalace</v>
      </c>
      <c r="F124" s="213"/>
      <c r="G124" s="213"/>
      <c r="H124" s="213"/>
      <c r="L124" s="29"/>
    </row>
    <row r="125" spans="2:12" s="1" customFormat="1" ht="6.95" customHeight="1" x14ac:dyDescent="0.2">
      <c r="B125" s="29"/>
      <c r="L125" s="29"/>
    </row>
    <row r="126" spans="2:12" s="1" customFormat="1" ht="12" customHeight="1" x14ac:dyDescent="0.2">
      <c r="B126" s="29"/>
      <c r="C126" s="26" t="s">
        <v>18</v>
      </c>
      <c r="F126" s="24" t="str">
        <f>F12</f>
        <v xml:space="preserve"> </v>
      </c>
      <c r="I126" s="26" t="s">
        <v>20</v>
      </c>
      <c r="J126" s="49" t="str">
        <f>IF(J12="","",J12)</f>
        <v>21. 3. 2025</v>
      </c>
      <c r="L126" s="29"/>
    </row>
    <row r="127" spans="2:12" s="1" customFormat="1" ht="6.95" customHeight="1" x14ac:dyDescent="0.2">
      <c r="B127" s="29"/>
      <c r="L127" s="29"/>
    </row>
    <row r="128" spans="2:12" s="1" customFormat="1" ht="25.7" customHeight="1" x14ac:dyDescent="0.2">
      <c r="B128" s="29"/>
      <c r="C128" s="26" t="s">
        <v>22</v>
      </c>
      <c r="F128" s="24" t="str">
        <f>E15</f>
        <v xml:space="preserve"> </v>
      </c>
      <c r="I128" s="26" t="s">
        <v>26</v>
      </c>
      <c r="J128" s="27" t="str">
        <f>E21</f>
        <v>Boa Construction s.r.o.</v>
      </c>
      <c r="L128" s="29"/>
    </row>
    <row r="129" spans="2:65" s="1" customFormat="1" ht="15.2" customHeight="1" x14ac:dyDescent="0.2">
      <c r="B129" s="29"/>
      <c r="C129" s="26" t="s">
        <v>25</v>
      </c>
      <c r="F129" s="24" t="str">
        <f>IF(E18="","",E18)</f>
        <v xml:space="preserve"> </v>
      </c>
      <c r="I129" s="26" t="s">
        <v>31</v>
      </c>
      <c r="J129" s="27" t="str">
        <f>E24</f>
        <v xml:space="preserve"> </v>
      </c>
      <c r="L129" s="29"/>
    </row>
    <row r="130" spans="2:65" s="1" customFormat="1" ht="10.35" customHeight="1" x14ac:dyDescent="0.2">
      <c r="B130" s="29"/>
      <c r="L130" s="29"/>
    </row>
    <row r="131" spans="2:65" s="10" customFormat="1" ht="29.25" customHeight="1" x14ac:dyDescent="0.2">
      <c r="B131" s="105"/>
      <c r="C131" s="106" t="s">
        <v>110</v>
      </c>
      <c r="D131" s="107" t="s">
        <v>59</v>
      </c>
      <c r="E131" s="107" t="s">
        <v>55</v>
      </c>
      <c r="F131" s="107" t="s">
        <v>56</v>
      </c>
      <c r="G131" s="107" t="s">
        <v>111</v>
      </c>
      <c r="H131" s="107" t="s">
        <v>112</v>
      </c>
      <c r="I131" s="107" t="s">
        <v>113</v>
      </c>
      <c r="J131" s="108" t="s">
        <v>90</v>
      </c>
      <c r="K131" s="109" t="s">
        <v>114</v>
      </c>
      <c r="L131" s="105"/>
      <c r="M131" s="56" t="s">
        <v>1</v>
      </c>
      <c r="N131" s="57" t="s">
        <v>38</v>
      </c>
      <c r="O131" s="57" t="s">
        <v>115</v>
      </c>
      <c r="P131" s="57" t="s">
        <v>116</v>
      </c>
      <c r="Q131" s="57" t="s">
        <v>117</v>
      </c>
      <c r="R131" s="57" t="s">
        <v>118</v>
      </c>
      <c r="S131" s="57" t="s">
        <v>119</v>
      </c>
      <c r="T131" s="58" t="s">
        <v>120</v>
      </c>
    </row>
    <row r="132" spans="2:65" s="1" customFormat="1" ht="22.9" customHeight="1" x14ac:dyDescent="0.25">
      <c r="B132" s="29"/>
      <c r="C132" s="61" t="s">
        <v>121</v>
      </c>
      <c r="J132" s="110">
        <f>BK132</f>
        <v>0</v>
      </c>
      <c r="L132" s="29"/>
      <c r="M132" s="59"/>
      <c r="N132" s="50"/>
      <c r="O132" s="50"/>
      <c r="P132" s="111">
        <f>P133+P168+P224+P251+P254</f>
        <v>579.05217800000003</v>
      </c>
      <c r="Q132" s="50"/>
      <c r="R132" s="111">
        <f>R133+R168+R224+R251+R254</f>
        <v>6.9978330399999997</v>
      </c>
      <c r="S132" s="50"/>
      <c r="T132" s="112">
        <f>T133+T168+T224+T251+T254</f>
        <v>2.4586527400000002</v>
      </c>
      <c r="AT132" s="17" t="s">
        <v>73</v>
      </c>
      <c r="AU132" s="17" t="s">
        <v>92</v>
      </c>
      <c r="BK132" s="113">
        <f>BK133+BK168+BK224+BK251+BK254</f>
        <v>0</v>
      </c>
    </row>
    <row r="133" spans="2:65" s="11" customFormat="1" ht="25.9" customHeight="1" x14ac:dyDescent="0.2">
      <c r="B133" s="114"/>
      <c r="D133" s="115" t="s">
        <v>73</v>
      </c>
      <c r="E133" s="116" t="s">
        <v>122</v>
      </c>
      <c r="F133" s="116" t="s">
        <v>123</v>
      </c>
      <c r="J133" s="117">
        <f>BK133</f>
        <v>0</v>
      </c>
      <c r="L133" s="114"/>
      <c r="M133" s="118"/>
      <c r="P133" s="119">
        <f>P134+P139+P142+P151+P160+P166</f>
        <v>216.86482800000002</v>
      </c>
      <c r="R133" s="119">
        <f>R134+R139+R142+R151+R160+R166</f>
        <v>6.3843674999999998</v>
      </c>
      <c r="T133" s="120">
        <f>T134+T139+T142+T151+T160+T166</f>
        <v>1.7598900000000002</v>
      </c>
      <c r="AR133" s="115" t="s">
        <v>82</v>
      </c>
      <c r="AT133" s="121" t="s">
        <v>73</v>
      </c>
      <c r="AU133" s="121" t="s">
        <v>74</v>
      </c>
      <c r="AY133" s="115" t="s">
        <v>124</v>
      </c>
      <c r="BK133" s="122">
        <f>BK134+BK139+BK142+BK151+BK160+BK166</f>
        <v>0</v>
      </c>
    </row>
    <row r="134" spans="2:65" s="11" customFormat="1" ht="22.9" customHeight="1" x14ac:dyDescent="0.2">
      <c r="B134" s="114"/>
      <c r="D134" s="115" t="s">
        <v>73</v>
      </c>
      <c r="E134" s="123" t="s">
        <v>125</v>
      </c>
      <c r="F134" s="123" t="s">
        <v>126</v>
      </c>
      <c r="J134" s="124">
        <f>BK134</f>
        <v>0</v>
      </c>
      <c r="L134" s="114"/>
      <c r="M134" s="118"/>
      <c r="P134" s="119">
        <f>SUM(P135:P138)</f>
        <v>0</v>
      </c>
      <c r="R134" s="119">
        <f>SUM(R135:R138)</f>
        <v>0</v>
      </c>
      <c r="T134" s="120">
        <f>SUM(T135:T138)</f>
        <v>0</v>
      </c>
      <c r="AR134" s="115" t="s">
        <v>82</v>
      </c>
      <c r="AT134" s="121" t="s">
        <v>73</v>
      </c>
      <c r="AU134" s="121" t="s">
        <v>82</v>
      </c>
      <c r="AY134" s="115" t="s">
        <v>124</v>
      </c>
      <c r="BK134" s="122">
        <f>SUM(BK135:BK138)</f>
        <v>0</v>
      </c>
    </row>
    <row r="135" spans="2:65" s="1" customFormat="1" ht="16.5" customHeight="1" x14ac:dyDescent="0.2">
      <c r="B135" s="125"/>
      <c r="C135" s="126" t="s">
        <v>82</v>
      </c>
      <c r="D135" s="126" t="s">
        <v>127</v>
      </c>
      <c r="E135" s="127" t="s">
        <v>128</v>
      </c>
      <c r="F135" s="128" t="s">
        <v>129</v>
      </c>
      <c r="G135" s="129" t="s">
        <v>130</v>
      </c>
      <c r="H135" s="130">
        <v>1</v>
      </c>
      <c r="I135" s="131"/>
      <c r="J135" s="131">
        <f>ROUND(I135*H135,2)</f>
        <v>0</v>
      </c>
      <c r="K135" s="132"/>
      <c r="L135" s="29"/>
      <c r="M135" s="133" t="s">
        <v>1</v>
      </c>
      <c r="N135" s="134" t="s">
        <v>39</v>
      </c>
      <c r="O135" s="135">
        <v>0</v>
      </c>
      <c r="P135" s="135">
        <f>O135*H135</f>
        <v>0</v>
      </c>
      <c r="Q135" s="135">
        <v>0</v>
      </c>
      <c r="R135" s="135">
        <f>Q135*H135</f>
        <v>0</v>
      </c>
      <c r="S135" s="135">
        <v>0</v>
      </c>
      <c r="T135" s="136">
        <f>S135*H135</f>
        <v>0</v>
      </c>
      <c r="AR135" s="137" t="s">
        <v>131</v>
      </c>
      <c r="AT135" s="137" t="s">
        <v>127</v>
      </c>
      <c r="AU135" s="137" t="s">
        <v>84</v>
      </c>
      <c r="AY135" s="17" t="s">
        <v>124</v>
      </c>
      <c r="BE135" s="138">
        <f>IF(N135="základní",J135,0)</f>
        <v>0</v>
      </c>
      <c r="BF135" s="138">
        <f>IF(N135="snížená",J135,0)</f>
        <v>0</v>
      </c>
      <c r="BG135" s="138">
        <f>IF(N135="zákl. přenesená",J135,0)</f>
        <v>0</v>
      </c>
      <c r="BH135" s="138">
        <f>IF(N135="sníž. přenesená",J135,0)</f>
        <v>0</v>
      </c>
      <c r="BI135" s="138">
        <f>IF(N135="nulová",J135,0)</f>
        <v>0</v>
      </c>
      <c r="BJ135" s="17" t="s">
        <v>82</v>
      </c>
      <c r="BK135" s="138">
        <f>ROUND(I135*H135,2)</f>
        <v>0</v>
      </c>
      <c r="BL135" s="17" t="s">
        <v>131</v>
      </c>
      <c r="BM135" s="137" t="s">
        <v>132</v>
      </c>
    </row>
    <row r="136" spans="2:65" s="1" customFormat="1" ht="24.2" customHeight="1" x14ac:dyDescent="0.2">
      <c r="B136" s="125"/>
      <c r="C136" s="126" t="s">
        <v>84</v>
      </c>
      <c r="D136" s="126" t="s">
        <v>127</v>
      </c>
      <c r="E136" s="127" t="s">
        <v>133</v>
      </c>
      <c r="F136" s="128" t="s">
        <v>134</v>
      </c>
      <c r="G136" s="129" t="s">
        <v>130</v>
      </c>
      <c r="H136" s="130">
        <v>1</v>
      </c>
      <c r="I136" s="131"/>
      <c r="J136" s="131">
        <f>ROUND(I136*H136,2)</f>
        <v>0</v>
      </c>
      <c r="K136" s="132"/>
      <c r="L136" s="29"/>
      <c r="M136" s="133" t="s">
        <v>1</v>
      </c>
      <c r="N136" s="134" t="s">
        <v>39</v>
      </c>
      <c r="O136" s="135">
        <v>0</v>
      </c>
      <c r="P136" s="135">
        <f>O136*H136</f>
        <v>0</v>
      </c>
      <c r="Q136" s="135">
        <v>0</v>
      </c>
      <c r="R136" s="135">
        <f>Q136*H136</f>
        <v>0</v>
      </c>
      <c r="S136" s="135">
        <v>0</v>
      </c>
      <c r="T136" s="136">
        <f>S136*H136</f>
        <v>0</v>
      </c>
      <c r="AR136" s="137" t="s">
        <v>131</v>
      </c>
      <c r="AT136" s="137" t="s">
        <v>127</v>
      </c>
      <c r="AU136" s="137" t="s">
        <v>84</v>
      </c>
      <c r="AY136" s="17" t="s">
        <v>124</v>
      </c>
      <c r="BE136" s="138">
        <f>IF(N136="základní",J136,0)</f>
        <v>0</v>
      </c>
      <c r="BF136" s="138">
        <f>IF(N136="snížená",J136,0)</f>
        <v>0</v>
      </c>
      <c r="BG136" s="138">
        <f>IF(N136="zákl. přenesená",J136,0)</f>
        <v>0</v>
      </c>
      <c r="BH136" s="138">
        <f>IF(N136="sníž. přenesená",J136,0)</f>
        <v>0</v>
      </c>
      <c r="BI136" s="138">
        <f>IF(N136="nulová",J136,0)</f>
        <v>0</v>
      </c>
      <c r="BJ136" s="17" t="s">
        <v>82</v>
      </c>
      <c r="BK136" s="138">
        <f>ROUND(I136*H136,2)</f>
        <v>0</v>
      </c>
      <c r="BL136" s="17" t="s">
        <v>131</v>
      </c>
      <c r="BM136" s="137" t="s">
        <v>135</v>
      </c>
    </row>
    <row r="137" spans="2:65" s="1" customFormat="1" ht="24.2" customHeight="1" x14ac:dyDescent="0.2">
      <c r="B137" s="125"/>
      <c r="C137" s="126" t="s">
        <v>136</v>
      </c>
      <c r="D137" s="126" t="s">
        <v>127</v>
      </c>
      <c r="E137" s="127" t="s">
        <v>137</v>
      </c>
      <c r="F137" s="128" t="s">
        <v>138</v>
      </c>
      <c r="G137" s="129" t="s">
        <v>130</v>
      </c>
      <c r="H137" s="130">
        <v>1</v>
      </c>
      <c r="I137" s="131"/>
      <c r="J137" s="131">
        <f>ROUND(I137*H137,2)</f>
        <v>0</v>
      </c>
      <c r="K137" s="132"/>
      <c r="L137" s="29"/>
      <c r="M137" s="133" t="s">
        <v>1</v>
      </c>
      <c r="N137" s="134" t="s">
        <v>39</v>
      </c>
      <c r="O137" s="135">
        <v>0</v>
      </c>
      <c r="P137" s="135">
        <f>O137*H137</f>
        <v>0</v>
      </c>
      <c r="Q137" s="135">
        <v>0</v>
      </c>
      <c r="R137" s="135">
        <f>Q137*H137</f>
        <v>0</v>
      </c>
      <c r="S137" s="135">
        <v>0</v>
      </c>
      <c r="T137" s="136">
        <f>S137*H137</f>
        <v>0</v>
      </c>
      <c r="AR137" s="137" t="s">
        <v>131</v>
      </c>
      <c r="AT137" s="137" t="s">
        <v>127</v>
      </c>
      <c r="AU137" s="137" t="s">
        <v>84</v>
      </c>
      <c r="AY137" s="17" t="s">
        <v>124</v>
      </c>
      <c r="BE137" s="138">
        <f>IF(N137="základní",J137,0)</f>
        <v>0</v>
      </c>
      <c r="BF137" s="138">
        <f>IF(N137="snížená",J137,0)</f>
        <v>0</v>
      </c>
      <c r="BG137" s="138">
        <f>IF(N137="zákl. přenesená",J137,0)</f>
        <v>0</v>
      </c>
      <c r="BH137" s="138">
        <f>IF(N137="sníž. přenesená",J137,0)</f>
        <v>0</v>
      </c>
      <c r="BI137" s="138">
        <f>IF(N137="nulová",J137,0)</f>
        <v>0</v>
      </c>
      <c r="BJ137" s="17" t="s">
        <v>82</v>
      </c>
      <c r="BK137" s="138">
        <f>ROUND(I137*H137,2)</f>
        <v>0</v>
      </c>
      <c r="BL137" s="17" t="s">
        <v>131</v>
      </c>
      <c r="BM137" s="137" t="s">
        <v>139</v>
      </c>
    </row>
    <row r="138" spans="2:65" s="1" customFormat="1" ht="24.2" customHeight="1" x14ac:dyDescent="0.2">
      <c r="B138" s="125"/>
      <c r="C138" s="126" t="s">
        <v>131</v>
      </c>
      <c r="D138" s="126" t="s">
        <v>127</v>
      </c>
      <c r="E138" s="127" t="s">
        <v>140</v>
      </c>
      <c r="F138" s="128" t="s">
        <v>141</v>
      </c>
      <c r="G138" s="129" t="s">
        <v>130</v>
      </c>
      <c r="H138" s="130">
        <v>1</v>
      </c>
      <c r="I138" s="131"/>
      <c r="J138" s="131">
        <f>ROUND(I138*H138,2)</f>
        <v>0</v>
      </c>
      <c r="K138" s="132"/>
      <c r="L138" s="29"/>
      <c r="M138" s="133" t="s">
        <v>1</v>
      </c>
      <c r="N138" s="134" t="s">
        <v>39</v>
      </c>
      <c r="O138" s="135">
        <v>0</v>
      </c>
      <c r="P138" s="135">
        <f>O138*H138</f>
        <v>0</v>
      </c>
      <c r="Q138" s="135">
        <v>0</v>
      </c>
      <c r="R138" s="135">
        <f>Q138*H138</f>
        <v>0</v>
      </c>
      <c r="S138" s="135">
        <v>0</v>
      </c>
      <c r="T138" s="136">
        <f>S138*H138</f>
        <v>0</v>
      </c>
      <c r="AR138" s="137" t="s">
        <v>131</v>
      </c>
      <c r="AT138" s="137" t="s">
        <v>127</v>
      </c>
      <c r="AU138" s="137" t="s">
        <v>84</v>
      </c>
      <c r="AY138" s="17" t="s">
        <v>124</v>
      </c>
      <c r="BE138" s="138">
        <f>IF(N138="základní",J138,0)</f>
        <v>0</v>
      </c>
      <c r="BF138" s="138">
        <f>IF(N138="snížená",J138,0)</f>
        <v>0</v>
      </c>
      <c r="BG138" s="138">
        <f>IF(N138="zákl. přenesená",J138,0)</f>
        <v>0</v>
      </c>
      <c r="BH138" s="138">
        <f>IF(N138="sníž. přenesená",J138,0)</f>
        <v>0</v>
      </c>
      <c r="BI138" s="138">
        <f>IF(N138="nulová",J138,0)</f>
        <v>0</v>
      </c>
      <c r="BJ138" s="17" t="s">
        <v>82</v>
      </c>
      <c r="BK138" s="138">
        <f>ROUND(I138*H138,2)</f>
        <v>0</v>
      </c>
      <c r="BL138" s="17" t="s">
        <v>131</v>
      </c>
      <c r="BM138" s="137" t="s">
        <v>142</v>
      </c>
    </row>
    <row r="139" spans="2:65" s="11" customFormat="1" ht="22.9" customHeight="1" x14ac:dyDescent="0.2">
      <c r="B139" s="114"/>
      <c r="D139" s="115" t="s">
        <v>73</v>
      </c>
      <c r="E139" s="123" t="s">
        <v>136</v>
      </c>
      <c r="F139" s="123" t="s">
        <v>143</v>
      </c>
      <c r="J139" s="124">
        <f>BK139</f>
        <v>0</v>
      </c>
      <c r="L139" s="114"/>
      <c r="M139" s="118"/>
      <c r="P139" s="119">
        <f>SUM(P140:P141)</f>
        <v>7.5779999999999994</v>
      </c>
      <c r="R139" s="119">
        <f>SUM(R140:R141)</f>
        <v>0.90395999999999999</v>
      </c>
      <c r="T139" s="120">
        <f>SUM(T140:T141)</f>
        <v>0</v>
      </c>
      <c r="AR139" s="115" t="s">
        <v>82</v>
      </c>
      <c r="AT139" s="121" t="s">
        <v>73</v>
      </c>
      <c r="AU139" s="121" t="s">
        <v>82</v>
      </c>
      <c r="AY139" s="115" t="s">
        <v>124</v>
      </c>
      <c r="BK139" s="122">
        <f>SUM(BK140:BK141)</f>
        <v>0</v>
      </c>
    </row>
    <row r="140" spans="2:65" s="1" customFormat="1" ht="33" customHeight="1" x14ac:dyDescent="0.2">
      <c r="B140" s="125"/>
      <c r="C140" s="126" t="s">
        <v>144</v>
      </c>
      <c r="D140" s="126" t="s">
        <v>127</v>
      </c>
      <c r="E140" s="127" t="s">
        <v>145</v>
      </c>
      <c r="F140" s="128" t="s">
        <v>146</v>
      </c>
      <c r="G140" s="129" t="s">
        <v>147</v>
      </c>
      <c r="H140" s="130">
        <v>18</v>
      </c>
      <c r="I140" s="131"/>
      <c r="J140" s="131">
        <f>ROUND(I140*H140,2)</f>
        <v>0</v>
      </c>
      <c r="K140" s="132"/>
      <c r="L140" s="29"/>
      <c r="M140" s="133" t="s">
        <v>1</v>
      </c>
      <c r="N140" s="134" t="s">
        <v>39</v>
      </c>
      <c r="O140" s="135">
        <v>0.42099999999999999</v>
      </c>
      <c r="P140" s="135">
        <f>O140*H140</f>
        <v>7.5779999999999994</v>
      </c>
      <c r="Q140" s="135">
        <v>5.0220000000000001E-2</v>
      </c>
      <c r="R140" s="135">
        <f>Q140*H140</f>
        <v>0.90395999999999999</v>
      </c>
      <c r="S140" s="135">
        <v>0</v>
      </c>
      <c r="T140" s="136">
        <f>S140*H140</f>
        <v>0</v>
      </c>
      <c r="AR140" s="137" t="s">
        <v>131</v>
      </c>
      <c r="AT140" s="137" t="s">
        <v>127</v>
      </c>
      <c r="AU140" s="137" t="s">
        <v>84</v>
      </c>
      <c r="AY140" s="17" t="s">
        <v>124</v>
      </c>
      <c r="BE140" s="138">
        <f>IF(N140="základní",J140,0)</f>
        <v>0</v>
      </c>
      <c r="BF140" s="138">
        <f>IF(N140="snížená",J140,0)</f>
        <v>0</v>
      </c>
      <c r="BG140" s="138">
        <f>IF(N140="zákl. přenesená",J140,0)</f>
        <v>0</v>
      </c>
      <c r="BH140" s="138">
        <f>IF(N140="sníž. přenesená",J140,0)</f>
        <v>0</v>
      </c>
      <c r="BI140" s="138">
        <f>IF(N140="nulová",J140,0)</f>
        <v>0</v>
      </c>
      <c r="BJ140" s="17" t="s">
        <v>82</v>
      </c>
      <c r="BK140" s="138">
        <f>ROUND(I140*H140,2)</f>
        <v>0</v>
      </c>
      <c r="BL140" s="17" t="s">
        <v>131</v>
      </c>
      <c r="BM140" s="137" t="s">
        <v>148</v>
      </c>
    </row>
    <row r="141" spans="2:65" s="12" customFormat="1" ht="11.25" x14ac:dyDescent="0.2">
      <c r="B141" s="139"/>
      <c r="D141" s="140" t="s">
        <v>149</v>
      </c>
      <c r="E141" s="141" t="s">
        <v>1</v>
      </c>
      <c r="F141" s="142" t="s">
        <v>150</v>
      </c>
      <c r="H141" s="143">
        <v>18</v>
      </c>
      <c r="L141" s="139"/>
      <c r="M141" s="144"/>
      <c r="T141" s="145"/>
      <c r="AT141" s="141" t="s">
        <v>149</v>
      </c>
      <c r="AU141" s="141" t="s">
        <v>84</v>
      </c>
      <c r="AV141" s="12" t="s">
        <v>84</v>
      </c>
      <c r="AW141" s="12" t="s">
        <v>30</v>
      </c>
      <c r="AX141" s="12" t="s">
        <v>82</v>
      </c>
      <c r="AY141" s="141" t="s">
        <v>124</v>
      </c>
    </row>
    <row r="142" spans="2:65" s="11" customFormat="1" ht="22.9" customHeight="1" x14ac:dyDescent="0.2">
      <c r="B142" s="114"/>
      <c r="D142" s="115" t="s">
        <v>73</v>
      </c>
      <c r="E142" s="123" t="s">
        <v>151</v>
      </c>
      <c r="F142" s="123" t="s">
        <v>152</v>
      </c>
      <c r="J142" s="124">
        <f>BK142</f>
        <v>0</v>
      </c>
      <c r="L142" s="114"/>
      <c r="M142" s="118"/>
      <c r="P142" s="119">
        <f>SUM(P143:P150)</f>
        <v>141.86175</v>
      </c>
      <c r="R142" s="119">
        <f>SUM(R143:R150)</f>
        <v>5.4767875000000004</v>
      </c>
      <c r="T142" s="120">
        <f>SUM(T143:T150)</f>
        <v>0</v>
      </c>
      <c r="AR142" s="115" t="s">
        <v>82</v>
      </c>
      <c r="AT142" s="121" t="s">
        <v>73</v>
      </c>
      <c r="AU142" s="121" t="s">
        <v>82</v>
      </c>
      <c r="AY142" s="115" t="s">
        <v>124</v>
      </c>
      <c r="BK142" s="122">
        <f>SUM(BK143:BK150)</f>
        <v>0</v>
      </c>
    </row>
    <row r="143" spans="2:65" s="1" customFormat="1" ht="24.2" customHeight="1" x14ac:dyDescent="0.2">
      <c r="B143" s="125"/>
      <c r="C143" s="126" t="s">
        <v>151</v>
      </c>
      <c r="D143" s="126" t="s">
        <v>127</v>
      </c>
      <c r="E143" s="127" t="s">
        <v>153</v>
      </c>
      <c r="F143" s="128" t="s">
        <v>154</v>
      </c>
      <c r="G143" s="129" t="s">
        <v>147</v>
      </c>
      <c r="H143" s="130">
        <v>9</v>
      </c>
      <c r="I143" s="131"/>
      <c r="J143" s="131">
        <f>ROUND(I143*H143,2)</f>
        <v>0</v>
      </c>
      <c r="K143" s="132"/>
      <c r="L143" s="29"/>
      <c r="M143" s="133" t="s">
        <v>1</v>
      </c>
      <c r="N143" s="134" t="s">
        <v>39</v>
      </c>
      <c r="O143" s="135">
        <v>0.56799999999999995</v>
      </c>
      <c r="P143" s="135">
        <f>O143*H143</f>
        <v>5.1119999999999992</v>
      </c>
      <c r="Q143" s="135">
        <v>1.0699999999999999E-2</v>
      </c>
      <c r="R143" s="135">
        <f>Q143*H143</f>
        <v>9.6299999999999997E-2</v>
      </c>
      <c r="S143" s="135">
        <v>0</v>
      </c>
      <c r="T143" s="136">
        <f>S143*H143</f>
        <v>0</v>
      </c>
      <c r="AR143" s="137" t="s">
        <v>131</v>
      </c>
      <c r="AT143" s="137" t="s">
        <v>127</v>
      </c>
      <c r="AU143" s="137" t="s">
        <v>84</v>
      </c>
      <c r="AY143" s="17" t="s">
        <v>124</v>
      </c>
      <c r="BE143" s="138">
        <f>IF(N143="základní",J143,0)</f>
        <v>0</v>
      </c>
      <c r="BF143" s="138">
        <f>IF(N143="snížená",J143,0)</f>
        <v>0</v>
      </c>
      <c r="BG143" s="138">
        <f>IF(N143="zákl. přenesená",J143,0)</f>
        <v>0</v>
      </c>
      <c r="BH143" s="138">
        <f>IF(N143="sníž. přenesená",J143,0)</f>
        <v>0</v>
      </c>
      <c r="BI143" s="138">
        <f>IF(N143="nulová",J143,0)</f>
        <v>0</v>
      </c>
      <c r="BJ143" s="17" t="s">
        <v>82</v>
      </c>
      <c r="BK143" s="138">
        <f>ROUND(I143*H143,2)</f>
        <v>0</v>
      </c>
      <c r="BL143" s="17" t="s">
        <v>131</v>
      </c>
      <c r="BM143" s="137" t="s">
        <v>155</v>
      </c>
    </row>
    <row r="144" spans="2:65" s="12" customFormat="1" ht="11.25" x14ac:dyDescent="0.2">
      <c r="B144" s="139"/>
      <c r="D144" s="140" t="s">
        <v>149</v>
      </c>
      <c r="E144" s="141" t="s">
        <v>1</v>
      </c>
      <c r="F144" s="142" t="s">
        <v>156</v>
      </c>
      <c r="H144" s="143">
        <v>9</v>
      </c>
      <c r="L144" s="139"/>
      <c r="M144" s="144"/>
      <c r="T144" s="145"/>
      <c r="AT144" s="141" t="s">
        <v>149</v>
      </c>
      <c r="AU144" s="141" t="s">
        <v>84</v>
      </c>
      <c r="AV144" s="12" t="s">
        <v>84</v>
      </c>
      <c r="AW144" s="12" t="s">
        <v>30</v>
      </c>
      <c r="AX144" s="12" t="s">
        <v>82</v>
      </c>
      <c r="AY144" s="141" t="s">
        <v>124</v>
      </c>
    </row>
    <row r="145" spans="2:65" s="1" customFormat="1" ht="24.2" customHeight="1" x14ac:dyDescent="0.2">
      <c r="B145" s="125"/>
      <c r="C145" s="126" t="s">
        <v>157</v>
      </c>
      <c r="D145" s="126" t="s">
        <v>127</v>
      </c>
      <c r="E145" s="127" t="s">
        <v>158</v>
      </c>
      <c r="F145" s="128" t="s">
        <v>159</v>
      </c>
      <c r="G145" s="129" t="s">
        <v>160</v>
      </c>
      <c r="H145" s="130">
        <v>51.25</v>
      </c>
      <c r="I145" s="131"/>
      <c r="J145" s="131">
        <f>ROUND(I145*H145,2)</f>
        <v>0</v>
      </c>
      <c r="K145" s="132"/>
      <c r="L145" s="29"/>
      <c r="M145" s="133" t="s">
        <v>1</v>
      </c>
      <c r="N145" s="134" t="s">
        <v>39</v>
      </c>
      <c r="O145" s="135">
        <v>1.6910000000000001</v>
      </c>
      <c r="P145" s="135">
        <f>O145*H145</f>
        <v>86.663750000000007</v>
      </c>
      <c r="Q145" s="135">
        <v>4.3830000000000001E-2</v>
      </c>
      <c r="R145" s="135">
        <f>Q145*H145</f>
        <v>2.2462875000000002</v>
      </c>
      <c r="S145" s="135">
        <v>0</v>
      </c>
      <c r="T145" s="136">
        <f>S145*H145</f>
        <v>0</v>
      </c>
      <c r="AR145" s="137" t="s">
        <v>131</v>
      </c>
      <c r="AT145" s="137" t="s">
        <v>127</v>
      </c>
      <c r="AU145" s="137" t="s">
        <v>84</v>
      </c>
      <c r="AY145" s="17" t="s">
        <v>124</v>
      </c>
      <c r="BE145" s="138">
        <f>IF(N145="základní",J145,0)</f>
        <v>0</v>
      </c>
      <c r="BF145" s="138">
        <f>IF(N145="snížená",J145,0)</f>
        <v>0</v>
      </c>
      <c r="BG145" s="138">
        <f>IF(N145="zákl. přenesená",J145,0)</f>
        <v>0</v>
      </c>
      <c r="BH145" s="138">
        <f>IF(N145="sníž. přenesená",J145,0)</f>
        <v>0</v>
      </c>
      <c r="BI145" s="138">
        <f>IF(N145="nulová",J145,0)</f>
        <v>0</v>
      </c>
      <c r="BJ145" s="17" t="s">
        <v>82</v>
      </c>
      <c r="BK145" s="138">
        <f>ROUND(I145*H145,2)</f>
        <v>0</v>
      </c>
      <c r="BL145" s="17" t="s">
        <v>131</v>
      </c>
      <c r="BM145" s="137" t="s">
        <v>161</v>
      </c>
    </row>
    <row r="146" spans="2:65" s="12" customFormat="1" ht="11.25" x14ac:dyDescent="0.2">
      <c r="B146" s="139"/>
      <c r="D146" s="140" t="s">
        <v>149</v>
      </c>
      <c r="E146" s="141" t="s">
        <v>1</v>
      </c>
      <c r="F146" s="142" t="s">
        <v>162</v>
      </c>
      <c r="H146" s="143">
        <v>51.25</v>
      </c>
      <c r="L146" s="139"/>
      <c r="M146" s="144"/>
      <c r="T146" s="145"/>
      <c r="AT146" s="141" t="s">
        <v>149</v>
      </c>
      <c r="AU146" s="141" t="s">
        <v>84</v>
      </c>
      <c r="AV146" s="12" t="s">
        <v>84</v>
      </c>
      <c r="AW146" s="12" t="s">
        <v>30</v>
      </c>
      <c r="AX146" s="12" t="s">
        <v>82</v>
      </c>
      <c r="AY146" s="141" t="s">
        <v>124</v>
      </c>
    </row>
    <row r="147" spans="2:65" s="1" customFormat="1" ht="24.2" customHeight="1" x14ac:dyDescent="0.2">
      <c r="B147" s="125"/>
      <c r="C147" s="126" t="s">
        <v>163</v>
      </c>
      <c r="D147" s="126" t="s">
        <v>127</v>
      </c>
      <c r="E147" s="127" t="s">
        <v>164</v>
      </c>
      <c r="F147" s="128" t="s">
        <v>165</v>
      </c>
      <c r="G147" s="129" t="s">
        <v>147</v>
      </c>
      <c r="H147" s="130">
        <v>14</v>
      </c>
      <c r="I147" s="131"/>
      <c r="J147" s="131">
        <f>ROUND(I147*H147,2)</f>
        <v>0</v>
      </c>
      <c r="K147" s="132"/>
      <c r="L147" s="29"/>
      <c r="M147" s="133" t="s">
        <v>1</v>
      </c>
      <c r="N147" s="134" t="s">
        <v>39</v>
      </c>
      <c r="O147" s="135">
        <v>0.45200000000000001</v>
      </c>
      <c r="P147" s="135">
        <f>O147*H147</f>
        <v>6.3280000000000003</v>
      </c>
      <c r="Q147" s="135">
        <v>1.0699999999999999E-2</v>
      </c>
      <c r="R147" s="135">
        <f>Q147*H147</f>
        <v>0.14979999999999999</v>
      </c>
      <c r="S147" s="135">
        <v>0</v>
      </c>
      <c r="T147" s="136">
        <f>S147*H147</f>
        <v>0</v>
      </c>
      <c r="AR147" s="137" t="s">
        <v>131</v>
      </c>
      <c r="AT147" s="137" t="s">
        <v>127</v>
      </c>
      <c r="AU147" s="137" t="s">
        <v>84</v>
      </c>
      <c r="AY147" s="17" t="s">
        <v>124</v>
      </c>
      <c r="BE147" s="138">
        <f>IF(N147="základní",J147,0)</f>
        <v>0</v>
      </c>
      <c r="BF147" s="138">
        <f>IF(N147="snížená",J147,0)</f>
        <v>0</v>
      </c>
      <c r="BG147" s="138">
        <f>IF(N147="zákl. přenesená",J147,0)</f>
        <v>0</v>
      </c>
      <c r="BH147" s="138">
        <f>IF(N147="sníž. přenesená",J147,0)</f>
        <v>0</v>
      </c>
      <c r="BI147" s="138">
        <f>IF(N147="nulová",J147,0)</f>
        <v>0</v>
      </c>
      <c r="BJ147" s="17" t="s">
        <v>82</v>
      </c>
      <c r="BK147" s="138">
        <f>ROUND(I147*H147,2)</f>
        <v>0</v>
      </c>
      <c r="BL147" s="17" t="s">
        <v>131</v>
      </c>
      <c r="BM147" s="137" t="s">
        <v>166</v>
      </c>
    </row>
    <row r="148" spans="2:65" s="12" customFormat="1" ht="11.25" x14ac:dyDescent="0.2">
      <c r="B148" s="139"/>
      <c r="D148" s="140" t="s">
        <v>149</v>
      </c>
      <c r="E148" s="141" t="s">
        <v>1</v>
      </c>
      <c r="F148" s="142" t="s">
        <v>167</v>
      </c>
      <c r="H148" s="143">
        <v>14</v>
      </c>
      <c r="L148" s="139"/>
      <c r="M148" s="144"/>
      <c r="T148" s="145"/>
      <c r="AT148" s="141" t="s">
        <v>149</v>
      </c>
      <c r="AU148" s="141" t="s">
        <v>84</v>
      </c>
      <c r="AV148" s="12" t="s">
        <v>84</v>
      </c>
      <c r="AW148" s="12" t="s">
        <v>30</v>
      </c>
      <c r="AX148" s="12" t="s">
        <v>82</v>
      </c>
      <c r="AY148" s="141" t="s">
        <v>124</v>
      </c>
    </row>
    <row r="149" spans="2:65" s="1" customFormat="1" ht="24.2" customHeight="1" x14ac:dyDescent="0.2">
      <c r="B149" s="125"/>
      <c r="C149" s="126" t="s">
        <v>168</v>
      </c>
      <c r="D149" s="126" t="s">
        <v>127</v>
      </c>
      <c r="E149" s="127" t="s">
        <v>169</v>
      </c>
      <c r="F149" s="128" t="s">
        <v>170</v>
      </c>
      <c r="G149" s="129" t="s">
        <v>147</v>
      </c>
      <c r="H149" s="130">
        <v>18</v>
      </c>
      <c r="I149" s="131"/>
      <c r="J149" s="131">
        <f>ROUND(I149*H149,2)</f>
        <v>0</v>
      </c>
      <c r="K149" s="132"/>
      <c r="L149" s="29"/>
      <c r="M149" s="133" t="s">
        <v>1</v>
      </c>
      <c r="N149" s="134" t="s">
        <v>39</v>
      </c>
      <c r="O149" s="135">
        <v>2.431</v>
      </c>
      <c r="P149" s="135">
        <f>O149*H149</f>
        <v>43.758000000000003</v>
      </c>
      <c r="Q149" s="135">
        <v>0.1658</v>
      </c>
      <c r="R149" s="135">
        <f>Q149*H149</f>
        <v>2.9843999999999999</v>
      </c>
      <c r="S149" s="135">
        <v>0</v>
      </c>
      <c r="T149" s="136">
        <f>S149*H149</f>
        <v>0</v>
      </c>
      <c r="AR149" s="137" t="s">
        <v>131</v>
      </c>
      <c r="AT149" s="137" t="s">
        <v>127</v>
      </c>
      <c r="AU149" s="137" t="s">
        <v>84</v>
      </c>
      <c r="AY149" s="17" t="s">
        <v>124</v>
      </c>
      <c r="BE149" s="138">
        <f>IF(N149="základní",J149,0)</f>
        <v>0</v>
      </c>
      <c r="BF149" s="138">
        <f>IF(N149="snížená",J149,0)</f>
        <v>0</v>
      </c>
      <c r="BG149" s="138">
        <f>IF(N149="zákl. přenesená",J149,0)</f>
        <v>0</v>
      </c>
      <c r="BH149" s="138">
        <f>IF(N149="sníž. přenesená",J149,0)</f>
        <v>0</v>
      </c>
      <c r="BI149" s="138">
        <f>IF(N149="nulová",J149,0)</f>
        <v>0</v>
      </c>
      <c r="BJ149" s="17" t="s">
        <v>82</v>
      </c>
      <c r="BK149" s="138">
        <f>ROUND(I149*H149,2)</f>
        <v>0</v>
      </c>
      <c r="BL149" s="17" t="s">
        <v>131</v>
      </c>
      <c r="BM149" s="137" t="s">
        <v>171</v>
      </c>
    </row>
    <row r="150" spans="2:65" s="12" customFormat="1" ht="11.25" x14ac:dyDescent="0.2">
      <c r="B150" s="139"/>
      <c r="D150" s="140" t="s">
        <v>149</v>
      </c>
      <c r="E150" s="141" t="s">
        <v>1</v>
      </c>
      <c r="F150" s="142" t="s">
        <v>172</v>
      </c>
      <c r="H150" s="143">
        <v>18</v>
      </c>
      <c r="L150" s="139"/>
      <c r="M150" s="144"/>
      <c r="T150" s="145"/>
      <c r="AT150" s="141" t="s">
        <v>149</v>
      </c>
      <c r="AU150" s="141" t="s">
        <v>84</v>
      </c>
      <c r="AV150" s="12" t="s">
        <v>84</v>
      </c>
      <c r="AW150" s="12" t="s">
        <v>30</v>
      </c>
      <c r="AX150" s="12" t="s">
        <v>82</v>
      </c>
      <c r="AY150" s="141" t="s">
        <v>124</v>
      </c>
    </row>
    <row r="151" spans="2:65" s="11" customFormat="1" ht="22.9" customHeight="1" x14ac:dyDescent="0.2">
      <c r="B151" s="114"/>
      <c r="D151" s="115" t="s">
        <v>73</v>
      </c>
      <c r="E151" s="123" t="s">
        <v>168</v>
      </c>
      <c r="F151" s="123" t="s">
        <v>173</v>
      </c>
      <c r="J151" s="124">
        <f>BK151</f>
        <v>0</v>
      </c>
      <c r="L151" s="114"/>
      <c r="M151" s="118"/>
      <c r="P151" s="119">
        <f>SUM(P152:P159)</f>
        <v>23.668000000000003</v>
      </c>
      <c r="R151" s="119">
        <f>SUM(R152:R159)</f>
        <v>3.62E-3</v>
      </c>
      <c r="T151" s="120">
        <f>SUM(T152:T159)</f>
        <v>1.7598900000000002</v>
      </c>
      <c r="AR151" s="115" t="s">
        <v>82</v>
      </c>
      <c r="AT151" s="121" t="s">
        <v>73</v>
      </c>
      <c r="AU151" s="121" t="s">
        <v>82</v>
      </c>
      <c r="AY151" s="115" t="s">
        <v>124</v>
      </c>
      <c r="BK151" s="122">
        <f>SUM(BK152:BK159)</f>
        <v>0</v>
      </c>
    </row>
    <row r="152" spans="2:65" s="1" customFormat="1" ht="24.2" customHeight="1" x14ac:dyDescent="0.2">
      <c r="B152" s="125"/>
      <c r="C152" s="126" t="s">
        <v>174</v>
      </c>
      <c r="D152" s="126" t="s">
        <v>127</v>
      </c>
      <c r="E152" s="127" t="s">
        <v>175</v>
      </c>
      <c r="F152" s="128" t="s">
        <v>176</v>
      </c>
      <c r="G152" s="129" t="s">
        <v>147</v>
      </c>
      <c r="H152" s="130">
        <v>18</v>
      </c>
      <c r="I152" s="131"/>
      <c r="J152" s="131">
        <f>ROUND(I152*H152,2)</f>
        <v>0</v>
      </c>
      <c r="K152" s="132"/>
      <c r="L152" s="29"/>
      <c r="M152" s="133" t="s">
        <v>1</v>
      </c>
      <c r="N152" s="134" t="s">
        <v>39</v>
      </c>
      <c r="O152" s="135">
        <v>1.1819999999999999</v>
      </c>
      <c r="P152" s="135">
        <f>O152*H152</f>
        <v>21.276</v>
      </c>
      <c r="Q152" s="135">
        <v>0</v>
      </c>
      <c r="R152" s="135">
        <f>Q152*H152</f>
        <v>0</v>
      </c>
      <c r="S152" s="135">
        <v>9.7000000000000003E-2</v>
      </c>
      <c r="T152" s="136">
        <f>S152*H152</f>
        <v>1.746</v>
      </c>
      <c r="AR152" s="137" t="s">
        <v>131</v>
      </c>
      <c r="AT152" s="137" t="s">
        <v>127</v>
      </c>
      <c r="AU152" s="137" t="s">
        <v>84</v>
      </c>
      <c r="AY152" s="17" t="s">
        <v>124</v>
      </c>
      <c r="BE152" s="138">
        <f>IF(N152="základní",J152,0)</f>
        <v>0</v>
      </c>
      <c r="BF152" s="138">
        <f>IF(N152="snížená",J152,0)</f>
        <v>0</v>
      </c>
      <c r="BG152" s="138">
        <f>IF(N152="zákl. přenesená",J152,0)</f>
        <v>0</v>
      </c>
      <c r="BH152" s="138">
        <f>IF(N152="sníž. přenesená",J152,0)</f>
        <v>0</v>
      </c>
      <c r="BI152" s="138">
        <f>IF(N152="nulová",J152,0)</f>
        <v>0</v>
      </c>
      <c r="BJ152" s="17" t="s">
        <v>82</v>
      </c>
      <c r="BK152" s="138">
        <f>ROUND(I152*H152,2)</f>
        <v>0</v>
      </c>
      <c r="BL152" s="17" t="s">
        <v>131</v>
      </c>
      <c r="BM152" s="137" t="s">
        <v>177</v>
      </c>
    </row>
    <row r="153" spans="2:65" s="12" customFormat="1" ht="11.25" x14ac:dyDescent="0.2">
      <c r="B153" s="139"/>
      <c r="D153" s="140" t="s">
        <v>149</v>
      </c>
      <c r="E153" s="141" t="s">
        <v>1</v>
      </c>
      <c r="F153" s="142" t="s">
        <v>178</v>
      </c>
      <c r="H153" s="143">
        <v>18</v>
      </c>
      <c r="L153" s="139"/>
      <c r="M153" s="144"/>
      <c r="T153" s="145"/>
      <c r="AT153" s="141" t="s">
        <v>149</v>
      </c>
      <c r="AU153" s="141" t="s">
        <v>84</v>
      </c>
      <c r="AV153" s="12" t="s">
        <v>84</v>
      </c>
      <c r="AW153" s="12" t="s">
        <v>30</v>
      </c>
      <c r="AX153" s="12" t="s">
        <v>82</v>
      </c>
      <c r="AY153" s="141" t="s">
        <v>124</v>
      </c>
    </row>
    <row r="154" spans="2:65" s="1" customFormat="1" ht="24.2" customHeight="1" x14ac:dyDescent="0.2">
      <c r="B154" s="125"/>
      <c r="C154" s="126" t="s">
        <v>125</v>
      </c>
      <c r="D154" s="126" t="s">
        <v>127</v>
      </c>
      <c r="E154" s="127" t="s">
        <v>179</v>
      </c>
      <c r="F154" s="128" t="s">
        <v>180</v>
      </c>
      <c r="G154" s="129" t="s">
        <v>181</v>
      </c>
      <c r="H154" s="130">
        <v>1.7</v>
      </c>
      <c r="I154" s="131"/>
      <c r="J154" s="131">
        <f>ROUND(I154*H154,2)</f>
        <v>0</v>
      </c>
      <c r="K154" s="132"/>
      <c r="L154" s="29"/>
      <c r="M154" s="133" t="s">
        <v>1</v>
      </c>
      <c r="N154" s="134" t="s">
        <v>39</v>
      </c>
      <c r="O154" s="135">
        <v>0.56000000000000005</v>
      </c>
      <c r="P154" s="135">
        <f>O154*H154</f>
        <v>0.95200000000000007</v>
      </c>
      <c r="Q154" s="135">
        <v>7.6000000000000004E-4</v>
      </c>
      <c r="R154" s="135">
        <f>Q154*H154</f>
        <v>1.292E-3</v>
      </c>
      <c r="S154" s="135">
        <v>2.0999999999999999E-3</v>
      </c>
      <c r="T154" s="136">
        <f>S154*H154</f>
        <v>3.5699999999999998E-3</v>
      </c>
      <c r="AR154" s="137" t="s">
        <v>131</v>
      </c>
      <c r="AT154" s="137" t="s">
        <v>127</v>
      </c>
      <c r="AU154" s="137" t="s">
        <v>84</v>
      </c>
      <c r="AY154" s="17" t="s">
        <v>124</v>
      </c>
      <c r="BE154" s="138">
        <f>IF(N154="základní",J154,0)</f>
        <v>0</v>
      </c>
      <c r="BF154" s="138">
        <f>IF(N154="snížená",J154,0)</f>
        <v>0</v>
      </c>
      <c r="BG154" s="138">
        <f>IF(N154="zákl. přenesená",J154,0)</f>
        <v>0</v>
      </c>
      <c r="BH154" s="138">
        <f>IF(N154="sníž. přenesená",J154,0)</f>
        <v>0</v>
      </c>
      <c r="BI154" s="138">
        <f>IF(N154="nulová",J154,0)</f>
        <v>0</v>
      </c>
      <c r="BJ154" s="17" t="s">
        <v>82</v>
      </c>
      <c r="BK154" s="138">
        <f>ROUND(I154*H154,2)</f>
        <v>0</v>
      </c>
      <c r="BL154" s="17" t="s">
        <v>131</v>
      </c>
      <c r="BM154" s="137" t="s">
        <v>182</v>
      </c>
    </row>
    <row r="155" spans="2:65" s="12" customFormat="1" ht="11.25" x14ac:dyDescent="0.2">
      <c r="B155" s="139"/>
      <c r="D155" s="140" t="s">
        <v>149</v>
      </c>
      <c r="E155" s="141" t="s">
        <v>1</v>
      </c>
      <c r="F155" s="142" t="s">
        <v>183</v>
      </c>
      <c r="H155" s="143">
        <v>1.4</v>
      </c>
      <c r="L155" s="139"/>
      <c r="M155" s="144"/>
      <c r="T155" s="145"/>
      <c r="AT155" s="141" t="s">
        <v>149</v>
      </c>
      <c r="AU155" s="141" t="s">
        <v>84</v>
      </c>
      <c r="AV155" s="12" t="s">
        <v>84</v>
      </c>
      <c r="AW155" s="12" t="s">
        <v>30</v>
      </c>
      <c r="AX155" s="12" t="s">
        <v>74</v>
      </c>
      <c r="AY155" s="141" t="s">
        <v>124</v>
      </c>
    </row>
    <row r="156" spans="2:65" s="12" customFormat="1" ht="11.25" x14ac:dyDescent="0.2">
      <c r="B156" s="139"/>
      <c r="D156" s="140" t="s">
        <v>149</v>
      </c>
      <c r="E156" s="141" t="s">
        <v>1</v>
      </c>
      <c r="F156" s="142" t="s">
        <v>184</v>
      </c>
      <c r="H156" s="143">
        <v>0.3</v>
      </c>
      <c r="L156" s="139"/>
      <c r="M156" s="144"/>
      <c r="T156" s="145"/>
      <c r="AT156" s="141" t="s">
        <v>149</v>
      </c>
      <c r="AU156" s="141" t="s">
        <v>84</v>
      </c>
      <c r="AV156" s="12" t="s">
        <v>84</v>
      </c>
      <c r="AW156" s="12" t="s">
        <v>30</v>
      </c>
      <c r="AX156" s="12" t="s">
        <v>74</v>
      </c>
      <c r="AY156" s="141" t="s">
        <v>124</v>
      </c>
    </row>
    <row r="157" spans="2:65" s="13" customFormat="1" ht="11.25" x14ac:dyDescent="0.2">
      <c r="B157" s="146"/>
      <c r="D157" s="140" t="s">
        <v>149</v>
      </c>
      <c r="E157" s="147" t="s">
        <v>1</v>
      </c>
      <c r="F157" s="148" t="s">
        <v>185</v>
      </c>
      <c r="H157" s="149">
        <v>1.7</v>
      </c>
      <c r="L157" s="146"/>
      <c r="M157" s="150"/>
      <c r="T157" s="151"/>
      <c r="AT157" s="147" t="s">
        <v>149</v>
      </c>
      <c r="AU157" s="147" t="s">
        <v>84</v>
      </c>
      <c r="AV157" s="13" t="s">
        <v>131</v>
      </c>
      <c r="AW157" s="13" t="s">
        <v>30</v>
      </c>
      <c r="AX157" s="13" t="s">
        <v>82</v>
      </c>
      <c r="AY157" s="147" t="s">
        <v>124</v>
      </c>
    </row>
    <row r="158" spans="2:65" s="1" customFormat="1" ht="24.2" customHeight="1" x14ac:dyDescent="0.2">
      <c r="B158" s="125"/>
      <c r="C158" s="126" t="s">
        <v>8</v>
      </c>
      <c r="D158" s="126" t="s">
        <v>127</v>
      </c>
      <c r="E158" s="127" t="s">
        <v>186</v>
      </c>
      <c r="F158" s="128" t="s">
        <v>187</v>
      </c>
      <c r="G158" s="129" t="s">
        <v>181</v>
      </c>
      <c r="H158" s="130">
        <v>2.4</v>
      </c>
      <c r="I158" s="131"/>
      <c r="J158" s="131">
        <f>ROUND(I158*H158,2)</f>
        <v>0</v>
      </c>
      <c r="K158" s="132"/>
      <c r="L158" s="29"/>
      <c r="M158" s="133" t="s">
        <v>1</v>
      </c>
      <c r="N158" s="134" t="s">
        <v>39</v>
      </c>
      <c r="O158" s="135">
        <v>0.6</v>
      </c>
      <c r="P158" s="135">
        <f>O158*H158</f>
        <v>1.44</v>
      </c>
      <c r="Q158" s="135">
        <v>9.7000000000000005E-4</v>
      </c>
      <c r="R158" s="135">
        <f>Q158*H158</f>
        <v>2.3280000000000002E-3</v>
      </c>
      <c r="S158" s="135">
        <v>4.3E-3</v>
      </c>
      <c r="T158" s="136">
        <f>S158*H158</f>
        <v>1.0319999999999999E-2</v>
      </c>
      <c r="AR158" s="137" t="s">
        <v>131</v>
      </c>
      <c r="AT158" s="137" t="s">
        <v>127</v>
      </c>
      <c r="AU158" s="137" t="s">
        <v>84</v>
      </c>
      <c r="AY158" s="17" t="s">
        <v>124</v>
      </c>
      <c r="BE158" s="138">
        <f>IF(N158="základní",J158,0)</f>
        <v>0</v>
      </c>
      <c r="BF158" s="138">
        <f>IF(N158="snížená",J158,0)</f>
        <v>0</v>
      </c>
      <c r="BG158" s="138">
        <f>IF(N158="zákl. přenesená",J158,0)</f>
        <v>0</v>
      </c>
      <c r="BH158" s="138">
        <f>IF(N158="sníž. přenesená",J158,0)</f>
        <v>0</v>
      </c>
      <c r="BI158" s="138">
        <f>IF(N158="nulová",J158,0)</f>
        <v>0</v>
      </c>
      <c r="BJ158" s="17" t="s">
        <v>82</v>
      </c>
      <c r="BK158" s="138">
        <f>ROUND(I158*H158,2)</f>
        <v>0</v>
      </c>
      <c r="BL158" s="17" t="s">
        <v>131</v>
      </c>
      <c r="BM158" s="137" t="s">
        <v>188</v>
      </c>
    </row>
    <row r="159" spans="2:65" s="12" customFormat="1" ht="11.25" x14ac:dyDescent="0.2">
      <c r="B159" s="139"/>
      <c r="D159" s="140" t="s">
        <v>149</v>
      </c>
      <c r="E159" s="141" t="s">
        <v>1</v>
      </c>
      <c r="F159" s="142" t="s">
        <v>189</v>
      </c>
      <c r="H159" s="143">
        <v>2.4</v>
      </c>
      <c r="L159" s="139"/>
      <c r="M159" s="144"/>
      <c r="T159" s="145"/>
      <c r="AT159" s="141" t="s">
        <v>149</v>
      </c>
      <c r="AU159" s="141" t="s">
        <v>84</v>
      </c>
      <c r="AV159" s="12" t="s">
        <v>84</v>
      </c>
      <c r="AW159" s="12" t="s">
        <v>30</v>
      </c>
      <c r="AX159" s="12" t="s">
        <v>82</v>
      </c>
      <c r="AY159" s="141" t="s">
        <v>124</v>
      </c>
    </row>
    <row r="160" spans="2:65" s="11" customFormat="1" ht="22.9" customHeight="1" x14ac:dyDescent="0.2">
      <c r="B160" s="114"/>
      <c r="D160" s="115" t="s">
        <v>73</v>
      </c>
      <c r="E160" s="123" t="s">
        <v>190</v>
      </c>
      <c r="F160" s="123" t="s">
        <v>191</v>
      </c>
      <c r="J160" s="124">
        <f>BK160</f>
        <v>0</v>
      </c>
      <c r="L160" s="114"/>
      <c r="M160" s="118"/>
      <c r="P160" s="119">
        <f>SUM(P161:P165)</f>
        <v>13.050038000000001</v>
      </c>
      <c r="R160" s="119">
        <f>SUM(R161:R165)</f>
        <v>0</v>
      </c>
      <c r="T160" s="120">
        <f>SUM(T161:T165)</f>
        <v>0</v>
      </c>
      <c r="AR160" s="115" t="s">
        <v>82</v>
      </c>
      <c r="AT160" s="121" t="s">
        <v>73</v>
      </c>
      <c r="AU160" s="121" t="s">
        <v>82</v>
      </c>
      <c r="AY160" s="115" t="s">
        <v>124</v>
      </c>
      <c r="BK160" s="122">
        <f>SUM(BK161:BK165)</f>
        <v>0</v>
      </c>
    </row>
    <row r="161" spans="2:65" s="1" customFormat="1" ht="24.2" customHeight="1" x14ac:dyDescent="0.2">
      <c r="B161" s="125"/>
      <c r="C161" s="126" t="s">
        <v>192</v>
      </c>
      <c r="D161" s="126" t="s">
        <v>127</v>
      </c>
      <c r="E161" s="127" t="s">
        <v>193</v>
      </c>
      <c r="F161" s="128" t="s">
        <v>194</v>
      </c>
      <c r="G161" s="129" t="s">
        <v>195</v>
      </c>
      <c r="H161" s="130">
        <v>2.302</v>
      </c>
      <c r="I161" s="131"/>
      <c r="J161" s="131">
        <f>ROUND(I161*H161,2)</f>
        <v>0</v>
      </c>
      <c r="K161" s="132"/>
      <c r="L161" s="29"/>
      <c r="M161" s="133" t="s">
        <v>1</v>
      </c>
      <c r="N161" s="134" t="s">
        <v>39</v>
      </c>
      <c r="O161" s="135">
        <v>5.46</v>
      </c>
      <c r="P161" s="135">
        <f>O161*H161</f>
        <v>12.56892</v>
      </c>
      <c r="Q161" s="135">
        <v>0</v>
      </c>
      <c r="R161" s="135">
        <f>Q161*H161</f>
        <v>0</v>
      </c>
      <c r="S161" s="135">
        <v>0</v>
      </c>
      <c r="T161" s="136">
        <f>S161*H161</f>
        <v>0</v>
      </c>
      <c r="AR161" s="137" t="s">
        <v>131</v>
      </c>
      <c r="AT161" s="137" t="s">
        <v>127</v>
      </c>
      <c r="AU161" s="137" t="s">
        <v>84</v>
      </c>
      <c r="AY161" s="17" t="s">
        <v>124</v>
      </c>
      <c r="BE161" s="138">
        <f>IF(N161="základní",J161,0)</f>
        <v>0</v>
      </c>
      <c r="BF161" s="138">
        <f>IF(N161="snížená",J161,0)</f>
        <v>0</v>
      </c>
      <c r="BG161" s="138">
        <f>IF(N161="zákl. přenesená",J161,0)</f>
        <v>0</v>
      </c>
      <c r="BH161" s="138">
        <f>IF(N161="sníž. přenesená",J161,0)</f>
        <v>0</v>
      </c>
      <c r="BI161" s="138">
        <f>IF(N161="nulová",J161,0)</f>
        <v>0</v>
      </c>
      <c r="BJ161" s="17" t="s">
        <v>82</v>
      </c>
      <c r="BK161" s="138">
        <f>ROUND(I161*H161,2)</f>
        <v>0</v>
      </c>
      <c r="BL161" s="17" t="s">
        <v>131</v>
      </c>
      <c r="BM161" s="137" t="s">
        <v>196</v>
      </c>
    </row>
    <row r="162" spans="2:65" s="1" customFormat="1" ht="24.2" customHeight="1" x14ac:dyDescent="0.2">
      <c r="B162" s="125"/>
      <c r="C162" s="126" t="s">
        <v>197</v>
      </c>
      <c r="D162" s="126" t="s">
        <v>127</v>
      </c>
      <c r="E162" s="127" t="s">
        <v>198</v>
      </c>
      <c r="F162" s="128" t="s">
        <v>199</v>
      </c>
      <c r="G162" s="129" t="s">
        <v>195</v>
      </c>
      <c r="H162" s="130">
        <v>2.302</v>
      </c>
      <c r="I162" s="131"/>
      <c r="J162" s="131">
        <f>ROUND(I162*H162,2)</f>
        <v>0</v>
      </c>
      <c r="K162" s="132"/>
      <c r="L162" s="29"/>
      <c r="M162" s="133" t="s">
        <v>1</v>
      </c>
      <c r="N162" s="134" t="s">
        <v>39</v>
      </c>
      <c r="O162" s="135">
        <v>0.125</v>
      </c>
      <c r="P162" s="135">
        <f>O162*H162</f>
        <v>0.28775000000000001</v>
      </c>
      <c r="Q162" s="135">
        <v>0</v>
      </c>
      <c r="R162" s="135">
        <f>Q162*H162</f>
        <v>0</v>
      </c>
      <c r="S162" s="135">
        <v>0</v>
      </c>
      <c r="T162" s="136">
        <f>S162*H162</f>
        <v>0</v>
      </c>
      <c r="AR162" s="137" t="s">
        <v>131</v>
      </c>
      <c r="AT162" s="137" t="s">
        <v>127</v>
      </c>
      <c r="AU162" s="137" t="s">
        <v>84</v>
      </c>
      <c r="AY162" s="17" t="s">
        <v>124</v>
      </c>
      <c r="BE162" s="138">
        <f>IF(N162="základní",J162,0)</f>
        <v>0</v>
      </c>
      <c r="BF162" s="138">
        <f>IF(N162="snížená",J162,0)</f>
        <v>0</v>
      </c>
      <c r="BG162" s="138">
        <f>IF(N162="zákl. přenesená",J162,0)</f>
        <v>0</v>
      </c>
      <c r="BH162" s="138">
        <f>IF(N162="sníž. přenesená",J162,0)</f>
        <v>0</v>
      </c>
      <c r="BI162" s="138">
        <f>IF(N162="nulová",J162,0)</f>
        <v>0</v>
      </c>
      <c r="BJ162" s="17" t="s">
        <v>82</v>
      </c>
      <c r="BK162" s="138">
        <f>ROUND(I162*H162,2)</f>
        <v>0</v>
      </c>
      <c r="BL162" s="17" t="s">
        <v>131</v>
      </c>
      <c r="BM162" s="137" t="s">
        <v>200</v>
      </c>
    </row>
    <row r="163" spans="2:65" s="1" customFormat="1" ht="24.2" customHeight="1" x14ac:dyDescent="0.2">
      <c r="B163" s="125"/>
      <c r="C163" s="126" t="s">
        <v>201</v>
      </c>
      <c r="D163" s="126" t="s">
        <v>127</v>
      </c>
      <c r="E163" s="127" t="s">
        <v>202</v>
      </c>
      <c r="F163" s="128" t="s">
        <v>203</v>
      </c>
      <c r="G163" s="129" t="s">
        <v>195</v>
      </c>
      <c r="H163" s="130">
        <v>32.228000000000002</v>
      </c>
      <c r="I163" s="131"/>
      <c r="J163" s="131">
        <f>ROUND(I163*H163,2)</f>
        <v>0</v>
      </c>
      <c r="K163" s="132"/>
      <c r="L163" s="29"/>
      <c r="M163" s="133" t="s">
        <v>1</v>
      </c>
      <c r="N163" s="134" t="s">
        <v>39</v>
      </c>
      <c r="O163" s="135">
        <v>6.0000000000000001E-3</v>
      </c>
      <c r="P163" s="135">
        <f>O163*H163</f>
        <v>0.19336800000000001</v>
      </c>
      <c r="Q163" s="135">
        <v>0</v>
      </c>
      <c r="R163" s="135">
        <f>Q163*H163</f>
        <v>0</v>
      </c>
      <c r="S163" s="135">
        <v>0</v>
      </c>
      <c r="T163" s="136">
        <f>S163*H163</f>
        <v>0</v>
      </c>
      <c r="AR163" s="137" t="s">
        <v>131</v>
      </c>
      <c r="AT163" s="137" t="s">
        <v>127</v>
      </c>
      <c r="AU163" s="137" t="s">
        <v>84</v>
      </c>
      <c r="AY163" s="17" t="s">
        <v>124</v>
      </c>
      <c r="BE163" s="138">
        <f>IF(N163="základní",J163,0)</f>
        <v>0</v>
      </c>
      <c r="BF163" s="138">
        <f>IF(N163="snížená",J163,0)</f>
        <v>0</v>
      </c>
      <c r="BG163" s="138">
        <f>IF(N163="zákl. přenesená",J163,0)</f>
        <v>0</v>
      </c>
      <c r="BH163" s="138">
        <f>IF(N163="sníž. přenesená",J163,0)</f>
        <v>0</v>
      </c>
      <c r="BI163" s="138">
        <f>IF(N163="nulová",J163,0)</f>
        <v>0</v>
      </c>
      <c r="BJ163" s="17" t="s">
        <v>82</v>
      </c>
      <c r="BK163" s="138">
        <f>ROUND(I163*H163,2)</f>
        <v>0</v>
      </c>
      <c r="BL163" s="17" t="s">
        <v>131</v>
      </c>
      <c r="BM163" s="137" t="s">
        <v>204</v>
      </c>
    </row>
    <row r="164" spans="2:65" s="12" customFormat="1" ht="11.25" x14ac:dyDescent="0.2">
      <c r="B164" s="139"/>
      <c r="D164" s="140" t="s">
        <v>149</v>
      </c>
      <c r="F164" s="142" t="s">
        <v>205</v>
      </c>
      <c r="H164" s="143">
        <v>32.228000000000002</v>
      </c>
      <c r="L164" s="139"/>
      <c r="M164" s="144"/>
      <c r="T164" s="145"/>
      <c r="AT164" s="141" t="s">
        <v>149</v>
      </c>
      <c r="AU164" s="141" t="s">
        <v>84</v>
      </c>
      <c r="AV164" s="12" t="s">
        <v>84</v>
      </c>
      <c r="AW164" s="12" t="s">
        <v>3</v>
      </c>
      <c r="AX164" s="12" t="s">
        <v>82</v>
      </c>
      <c r="AY164" s="141" t="s">
        <v>124</v>
      </c>
    </row>
    <row r="165" spans="2:65" s="1" customFormat="1" ht="44.25" customHeight="1" x14ac:dyDescent="0.2">
      <c r="B165" s="125"/>
      <c r="C165" s="126" t="s">
        <v>206</v>
      </c>
      <c r="D165" s="126" t="s">
        <v>127</v>
      </c>
      <c r="E165" s="127" t="s">
        <v>207</v>
      </c>
      <c r="F165" s="128" t="s">
        <v>208</v>
      </c>
      <c r="G165" s="129" t="s">
        <v>195</v>
      </c>
      <c r="H165" s="130">
        <v>2.302</v>
      </c>
      <c r="I165" s="131"/>
      <c r="J165" s="131">
        <f>ROUND(I165*H165,2)</f>
        <v>0</v>
      </c>
      <c r="K165" s="132"/>
      <c r="L165" s="29"/>
      <c r="M165" s="133" t="s">
        <v>1</v>
      </c>
      <c r="N165" s="134" t="s">
        <v>39</v>
      </c>
      <c r="O165" s="135">
        <v>0</v>
      </c>
      <c r="P165" s="135">
        <f>O165*H165</f>
        <v>0</v>
      </c>
      <c r="Q165" s="135">
        <v>0</v>
      </c>
      <c r="R165" s="135">
        <f>Q165*H165</f>
        <v>0</v>
      </c>
      <c r="S165" s="135">
        <v>0</v>
      </c>
      <c r="T165" s="136">
        <f>S165*H165</f>
        <v>0</v>
      </c>
      <c r="AR165" s="137" t="s">
        <v>131</v>
      </c>
      <c r="AT165" s="137" t="s">
        <v>127</v>
      </c>
      <c r="AU165" s="137" t="s">
        <v>84</v>
      </c>
      <c r="AY165" s="17" t="s">
        <v>124</v>
      </c>
      <c r="BE165" s="138">
        <f>IF(N165="základní",J165,0)</f>
        <v>0</v>
      </c>
      <c r="BF165" s="138">
        <f>IF(N165="snížená",J165,0)</f>
        <v>0</v>
      </c>
      <c r="BG165" s="138">
        <f>IF(N165="zákl. přenesená",J165,0)</f>
        <v>0</v>
      </c>
      <c r="BH165" s="138">
        <f>IF(N165="sníž. přenesená",J165,0)</f>
        <v>0</v>
      </c>
      <c r="BI165" s="138">
        <f>IF(N165="nulová",J165,0)</f>
        <v>0</v>
      </c>
      <c r="BJ165" s="17" t="s">
        <v>82</v>
      </c>
      <c r="BK165" s="138">
        <f>ROUND(I165*H165,2)</f>
        <v>0</v>
      </c>
      <c r="BL165" s="17" t="s">
        <v>131</v>
      </c>
      <c r="BM165" s="137" t="s">
        <v>209</v>
      </c>
    </row>
    <row r="166" spans="2:65" s="11" customFormat="1" ht="22.9" customHeight="1" x14ac:dyDescent="0.2">
      <c r="B166" s="114"/>
      <c r="D166" s="115" t="s">
        <v>73</v>
      </c>
      <c r="E166" s="123" t="s">
        <v>210</v>
      </c>
      <c r="F166" s="123" t="s">
        <v>211</v>
      </c>
      <c r="J166" s="124">
        <f>BK166</f>
        <v>0</v>
      </c>
      <c r="L166" s="114"/>
      <c r="M166" s="118"/>
      <c r="P166" s="119">
        <f>P167</f>
        <v>30.707039999999999</v>
      </c>
      <c r="R166" s="119">
        <f>R167</f>
        <v>0</v>
      </c>
      <c r="T166" s="120">
        <f>T167</f>
        <v>0</v>
      </c>
      <c r="AR166" s="115" t="s">
        <v>82</v>
      </c>
      <c r="AT166" s="121" t="s">
        <v>73</v>
      </c>
      <c r="AU166" s="121" t="s">
        <v>82</v>
      </c>
      <c r="AY166" s="115" t="s">
        <v>124</v>
      </c>
      <c r="BK166" s="122">
        <f>BK167</f>
        <v>0</v>
      </c>
    </row>
    <row r="167" spans="2:65" s="1" customFormat="1" ht="24.2" customHeight="1" x14ac:dyDescent="0.2">
      <c r="B167" s="125"/>
      <c r="C167" s="126" t="s">
        <v>212</v>
      </c>
      <c r="D167" s="126" t="s">
        <v>127</v>
      </c>
      <c r="E167" s="127" t="s">
        <v>213</v>
      </c>
      <c r="F167" s="128" t="s">
        <v>214</v>
      </c>
      <c r="G167" s="129" t="s">
        <v>195</v>
      </c>
      <c r="H167" s="130">
        <v>6.3840000000000003</v>
      </c>
      <c r="I167" s="131"/>
      <c r="J167" s="131">
        <f>ROUND(I167*H167,2)</f>
        <v>0</v>
      </c>
      <c r="K167" s="132"/>
      <c r="L167" s="29"/>
      <c r="M167" s="133" t="s">
        <v>1</v>
      </c>
      <c r="N167" s="134" t="s">
        <v>39</v>
      </c>
      <c r="O167" s="135">
        <v>4.8099999999999996</v>
      </c>
      <c r="P167" s="135">
        <f>O167*H167</f>
        <v>30.707039999999999</v>
      </c>
      <c r="Q167" s="135">
        <v>0</v>
      </c>
      <c r="R167" s="135">
        <f>Q167*H167</f>
        <v>0</v>
      </c>
      <c r="S167" s="135">
        <v>0</v>
      </c>
      <c r="T167" s="136">
        <f>S167*H167</f>
        <v>0</v>
      </c>
      <c r="AR167" s="137" t="s">
        <v>131</v>
      </c>
      <c r="AT167" s="137" t="s">
        <v>127</v>
      </c>
      <c r="AU167" s="137" t="s">
        <v>84</v>
      </c>
      <c r="AY167" s="17" t="s">
        <v>124</v>
      </c>
      <c r="BE167" s="138">
        <f>IF(N167="základní",J167,0)</f>
        <v>0</v>
      </c>
      <c r="BF167" s="138">
        <f>IF(N167="snížená",J167,0)</f>
        <v>0</v>
      </c>
      <c r="BG167" s="138">
        <f>IF(N167="zákl. přenesená",J167,0)</f>
        <v>0</v>
      </c>
      <c r="BH167" s="138">
        <f>IF(N167="sníž. přenesená",J167,0)</f>
        <v>0</v>
      </c>
      <c r="BI167" s="138">
        <f>IF(N167="nulová",J167,0)</f>
        <v>0</v>
      </c>
      <c r="BJ167" s="17" t="s">
        <v>82</v>
      </c>
      <c r="BK167" s="138">
        <f>ROUND(I167*H167,2)</f>
        <v>0</v>
      </c>
      <c r="BL167" s="17" t="s">
        <v>131</v>
      </c>
      <c r="BM167" s="137" t="s">
        <v>215</v>
      </c>
    </row>
    <row r="168" spans="2:65" s="11" customFormat="1" ht="25.9" customHeight="1" x14ac:dyDescent="0.2">
      <c r="B168" s="114"/>
      <c r="D168" s="115" t="s">
        <v>73</v>
      </c>
      <c r="E168" s="116" t="s">
        <v>216</v>
      </c>
      <c r="F168" s="116" t="s">
        <v>217</v>
      </c>
      <c r="J168" s="117">
        <f>BK168</f>
        <v>0</v>
      </c>
      <c r="L168" s="114"/>
      <c r="M168" s="118"/>
      <c r="P168" s="119">
        <f>P169+P195+P199</f>
        <v>153.58610000000002</v>
      </c>
      <c r="R168" s="119">
        <f>R169+R195+R199</f>
        <v>0.61213554000000003</v>
      </c>
      <c r="T168" s="120">
        <f>T169+T195+T199</f>
        <v>0.54176273999999991</v>
      </c>
      <c r="AR168" s="115" t="s">
        <v>84</v>
      </c>
      <c r="AT168" s="121" t="s">
        <v>73</v>
      </c>
      <c r="AU168" s="121" t="s">
        <v>74</v>
      </c>
      <c r="AY168" s="115" t="s">
        <v>124</v>
      </c>
      <c r="BK168" s="122">
        <f>BK169+BK195+BK199</f>
        <v>0</v>
      </c>
    </row>
    <row r="169" spans="2:65" s="11" customFormat="1" ht="22.9" customHeight="1" x14ac:dyDescent="0.2">
      <c r="B169" s="114"/>
      <c r="D169" s="115" t="s">
        <v>73</v>
      </c>
      <c r="E169" s="123" t="s">
        <v>218</v>
      </c>
      <c r="F169" s="123" t="s">
        <v>219</v>
      </c>
      <c r="J169" s="124">
        <f>BK169</f>
        <v>0</v>
      </c>
      <c r="L169" s="114"/>
      <c r="M169" s="118"/>
      <c r="P169" s="119">
        <f>SUM(P170:P194)</f>
        <v>47.722999999999999</v>
      </c>
      <c r="R169" s="119">
        <f>SUM(R170:R194)</f>
        <v>2.4000000000000001E-4</v>
      </c>
      <c r="T169" s="120">
        <f>SUM(T170:T194)</f>
        <v>0</v>
      </c>
      <c r="AR169" s="115" t="s">
        <v>84</v>
      </c>
      <c r="AT169" s="121" t="s">
        <v>73</v>
      </c>
      <c r="AU169" s="121" t="s">
        <v>82</v>
      </c>
      <c r="AY169" s="115" t="s">
        <v>124</v>
      </c>
      <c r="BK169" s="122">
        <f>SUM(BK170:BK194)</f>
        <v>0</v>
      </c>
    </row>
    <row r="170" spans="2:65" s="1" customFormat="1" ht="24.2" customHeight="1" x14ac:dyDescent="0.2">
      <c r="B170" s="125"/>
      <c r="C170" s="126" t="s">
        <v>220</v>
      </c>
      <c r="D170" s="126" t="s">
        <v>127</v>
      </c>
      <c r="E170" s="127" t="s">
        <v>221</v>
      </c>
      <c r="F170" s="128" t="s">
        <v>222</v>
      </c>
      <c r="G170" s="129" t="s">
        <v>181</v>
      </c>
      <c r="H170" s="130">
        <v>221</v>
      </c>
      <c r="I170" s="131"/>
      <c r="J170" s="131">
        <f>ROUND(I170*H170,2)</f>
        <v>0</v>
      </c>
      <c r="K170" s="132"/>
      <c r="L170" s="29"/>
      <c r="M170" s="133" t="s">
        <v>1</v>
      </c>
      <c r="N170" s="134" t="s">
        <v>39</v>
      </c>
      <c r="O170" s="135">
        <v>9.6000000000000002E-2</v>
      </c>
      <c r="P170" s="135">
        <f>O170*H170</f>
        <v>21.216000000000001</v>
      </c>
      <c r="Q170" s="135">
        <v>0</v>
      </c>
      <c r="R170" s="135">
        <f>Q170*H170</f>
        <v>0</v>
      </c>
      <c r="S170" s="135">
        <v>0</v>
      </c>
      <c r="T170" s="136">
        <f>S170*H170</f>
        <v>0</v>
      </c>
      <c r="AR170" s="137" t="s">
        <v>206</v>
      </c>
      <c r="AT170" s="137" t="s">
        <v>127</v>
      </c>
      <c r="AU170" s="137" t="s">
        <v>84</v>
      </c>
      <c r="AY170" s="17" t="s">
        <v>124</v>
      </c>
      <c r="BE170" s="138">
        <f>IF(N170="základní",J170,0)</f>
        <v>0</v>
      </c>
      <c r="BF170" s="138">
        <f>IF(N170="snížená",J170,0)</f>
        <v>0</v>
      </c>
      <c r="BG170" s="138">
        <f>IF(N170="zákl. přenesená",J170,0)</f>
        <v>0</v>
      </c>
      <c r="BH170" s="138">
        <f>IF(N170="sníž. přenesená",J170,0)</f>
        <v>0</v>
      </c>
      <c r="BI170" s="138">
        <f>IF(N170="nulová",J170,0)</f>
        <v>0</v>
      </c>
      <c r="BJ170" s="17" t="s">
        <v>82</v>
      </c>
      <c r="BK170" s="138">
        <f>ROUND(I170*H170,2)</f>
        <v>0</v>
      </c>
      <c r="BL170" s="17" t="s">
        <v>206</v>
      </c>
      <c r="BM170" s="137" t="s">
        <v>223</v>
      </c>
    </row>
    <row r="171" spans="2:65" s="12" customFormat="1" ht="11.25" x14ac:dyDescent="0.2">
      <c r="B171" s="139"/>
      <c r="D171" s="140" t="s">
        <v>149</v>
      </c>
      <c r="E171" s="141" t="s">
        <v>1</v>
      </c>
      <c r="F171" s="142" t="s">
        <v>224</v>
      </c>
      <c r="H171" s="143">
        <v>25</v>
      </c>
      <c r="L171" s="139"/>
      <c r="M171" s="144"/>
      <c r="T171" s="145"/>
      <c r="AT171" s="141" t="s">
        <v>149</v>
      </c>
      <c r="AU171" s="141" t="s">
        <v>84</v>
      </c>
      <c r="AV171" s="12" t="s">
        <v>84</v>
      </c>
      <c r="AW171" s="12" t="s">
        <v>30</v>
      </c>
      <c r="AX171" s="12" t="s">
        <v>74</v>
      </c>
      <c r="AY171" s="141" t="s">
        <v>124</v>
      </c>
    </row>
    <row r="172" spans="2:65" s="12" customFormat="1" ht="11.25" x14ac:dyDescent="0.2">
      <c r="B172" s="139"/>
      <c r="D172" s="140" t="s">
        <v>149</v>
      </c>
      <c r="E172" s="141" t="s">
        <v>1</v>
      </c>
      <c r="F172" s="142" t="s">
        <v>225</v>
      </c>
      <c r="H172" s="143">
        <v>38</v>
      </c>
      <c r="L172" s="139"/>
      <c r="M172" s="144"/>
      <c r="T172" s="145"/>
      <c r="AT172" s="141" t="s">
        <v>149</v>
      </c>
      <c r="AU172" s="141" t="s">
        <v>84</v>
      </c>
      <c r="AV172" s="12" t="s">
        <v>84</v>
      </c>
      <c r="AW172" s="12" t="s">
        <v>30</v>
      </c>
      <c r="AX172" s="12" t="s">
        <v>74</v>
      </c>
      <c r="AY172" s="141" t="s">
        <v>124</v>
      </c>
    </row>
    <row r="173" spans="2:65" s="12" customFormat="1" ht="11.25" x14ac:dyDescent="0.2">
      <c r="B173" s="139"/>
      <c r="D173" s="140" t="s">
        <v>149</v>
      </c>
      <c r="E173" s="141" t="s">
        <v>1</v>
      </c>
      <c r="F173" s="142" t="s">
        <v>226</v>
      </c>
      <c r="H173" s="143">
        <v>38</v>
      </c>
      <c r="L173" s="139"/>
      <c r="M173" s="144"/>
      <c r="T173" s="145"/>
      <c r="AT173" s="141" t="s">
        <v>149</v>
      </c>
      <c r="AU173" s="141" t="s">
        <v>84</v>
      </c>
      <c r="AV173" s="12" t="s">
        <v>84</v>
      </c>
      <c r="AW173" s="12" t="s">
        <v>30</v>
      </c>
      <c r="AX173" s="12" t="s">
        <v>74</v>
      </c>
      <c r="AY173" s="141" t="s">
        <v>124</v>
      </c>
    </row>
    <row r="174" spans="2:65" s="12" customFormat="1" ht="11.25" x14ac:dyDescent="0.2">
      <c r="B174" s="139"/>
      <c r="D174" s="140" t="s">
        <v>149</v>
      </c>
      <c r="E174" s="141" t="s">
        <v>1</v>
      </c>
      <c r="F174" s="142" t="s">
        <v>227</v>
      </c>
      <c r="H174" s="143">
        <v>55</v>
      </c>
      <c r="L174" s="139"/>
      <c r="M174" s="144"/>
      <c r="T174" s="145"/>
      <c r="AT174" s="141" t="s">
        <v>149</v>
      </c>
      <c r="AU174" s="141" t="s">
        <v>84</v>
      </c>
      <c r="AV174" s="12" t="s">
        <v>84</v>
      </c>
      <c r="AW174" s="12" t="s">
        <v>30</v>
      </c>
      <c r="AX174" s="12" t="s">
        <v>74</v>
      </c>
      <c r="AY174" s="141" t="s">
        <v>124</v>
      </c>
    </row>
    <row r="175" spans="2:65" s="12" customFormat="1" ht="11.25" x14ac:dyDescent="0.2">
      <c r="B175" s="139"/>
      <c r="D175" s="140" t="s">
        <v>149</v>
      </c>
      <c r="E175" s="141" t="s">
        <v>1</v>
      </c>
      <c r="F175" s="142" t="s">
        <v>228</v>
      </c>
      <c r="H175" s="143">
        <v>15</v>
      </c>
      <c r="L175" s="139"/>
      <c r="M175" s="144"/>
      <c r="T175" s="145"/>
      <c r="AT175" s="141" t="s">
        <v>149</v>
      </c>
      <c r="AU175" s="141" t="s">
        <v>84</v>
      </c>
      <c r="AV175" s="12" t="s">
        <v>84</v>
      </c>
      <c r="AW175" s="12" t="s">
        <v>30</v>
      </c>
      <c r="AX175" s="12" t="s">
        <v>74</v>
      </c>
      <c r="AY175" s="141" t="s">
        <v>124</v>
      </c>
    </row>
    <row r="176" spans="2:65" s="12" customFormat="1" ht="11.25" x14ac:dyDescent="0.2">
      <c r="B176" s="139"/>
      <c r="D176" s="140" t="s">
        <v>149</v>
      </c>
      <c r="E176" s="141" t="s">
        <v>1</v>
      </c>
      <c r="F176" s="142" t="s">
        <v>229</v>
      </c>
      <c r="H176" s="143">
        <v>10</v>
      </c>
      <c r="L176" s="139"/>
      <c r="M176" s="144"/>
      <c r="T176" s="145"/>
      <c r="AT176" s="141" t="s">
        <v>149</v>
      </c>
      <c r="AU176" s="141" t="s">
        <v>84</v>
      </c>
      <c r="AV176" s="12" t="s">
        <v>84</v>
      </c>
      <c r="AW176" s="12" t="s">
        <v>30</v>
      </c>
      <c r="AX176" s="12" t="s">
        <v>74</v>
      </c>
      <c r="AY176" s="141" t="s">
        <v>124</v>
      </c>
    </row>
    <row r="177" spans="2:65" s="12" customFormat="1" ht="11.25" x14ac:dyDescent="0.2">
      <c r="B177" s="139"/>
      <c r="D177" s="140" t="s">
        <v>149</v>
      </c>
      <c r="E177" s="141" t="s">
        <v>1</v>
      </c>
      <c r="F177" s="142" t="s">
        <v>230</v>
      </c>
      <c r="H177" s="143">
        <v>5</v>
      </c>
      <c r="L177" s="139"/>
      <c r="M177" s="144"/>
      <c r="T177" s="145"/>
      <c r="AT177" s="141" t="s">
        <v>149</v>
      </c>
      <c r="AU177" s="141" t="s">
        <v>84</v>
      </c>
      <c r="AV177" s="12" t="s">
        <v>84</v>
      </c>
      <c r="AW177" s="12" t="s">
        <v>30</v>
      </c>
      <c r="AX177" s="12" t="s">
        <v>74</v>
      </c>
      <c r="AY177" s="141" t="s">
        <v>124</v>
      </c>
    </row>
    <row r="178" spans="2:65" s="12" customFormat="1" ht="11.25" x14ac:dyDescent="0.2">
      <c r="B178" s="139"/>
      <c r="D178" s="140" t="s">
        <v>149</v>
      </c>
      <c r="E178" s="141" t="s">
        <v>1</v>
      </c>
      <c r="F178" s="142" t="s">
        <v>231</v>
      </c>
      <c r="H178" s="143">
        <v>35</v>
      </c>
      <c r="L178" s="139"/>
      <c r="M178" s="144"/>
      <c r="T178" s="145"/>
      <c r="AT178" s="141" t="s">
        <v>149</v>
      </c>
      <c r="AU178" s="141" t="s">
        <v>84</v>
      </c>
      <c r="AV178" s="12" t="s">
        <v>84</v>
      </c>
      <c r="AW178" s="12" t="s">
        <v>30</v>
      </c>
      <c r="AX178" s="12" t="s">
        <v>74</v>
      </c>
      <c r="AY178" s="141" t="s">
        <v>124</v>
      </c>
    </row>
    <row r="179" spans="2:65" s="13" customFormat="1" ht="11.25" x14ac:dyDescent="0.2">
      <c r="B179" s="146"/>
      <c r="D179" s="140" t="s">
        <v>149</v>
      </c>
      <c r="E179" s="147" t="s">
        <v>1</v>
      </c>
      <c r="F179" s="148" t="s">
        <v>185</v>
      </c>
      <c r="H179" s="149">
        <v>221</v>
      </c>
      <c r="L179" s="146"/>
      <c r="M179" s="150"/>
      <c r="T179" s="151"/>
      <c r="AT179" s="147" t="s">
        <v>149</v>
      </c>
      <c r="AU179" s="147" t="s">
        <v>84</v>
      </c>
      <c r="AV179" s="13" t="s">
        <v>131</v>
      </c>
      <c r="AW179" s="13" t="s">
        <v>30</v>
      </c>
      <c r="AX179" s="13" t="s">
        <v>82</v>
      </c>
      <c r="AY179" s="147" t="s">
        <v>124</v>
      </c>
    </row>
    <row r="180" spans="2:65" s="1" customFormat="1" ht="16.5" customHeight="1" x14ac:dyDescent="0.2">
      <c r="B180" s="125"/>
      <c r="C180" s="152" t="s">
        <v>232</v>
      </c>
      <c r="D180" s="152" t="s">
        <v>233</v>
      </c>
      <c r="E180" s="153" t="s">
        <v>234</v>
      </c>
      <c r="F180" s="154" t="s">
        <v>235</v>
      </c>
      <c r="G180" s="155" t="s">
        <v>181</v>
      </c>
      <c r="H180" s="156">
        <v>69</v>
      </c>
      <c r="I180" s="157"/>
      <c r="J180" s="157">
        <f>ROUND(I180*H180,2)</f>
        <v>0</v>
      </c>
      <c r="K180" s="158"/>
      <c r="L180" s="159"/>
      <c r="M180" s="160" t="s">
        <v>1</v>
      </c>
      <c r="N180" s="161" t="s">
        <v>39</v>
      </c>
      <c r="O180" s="135">
        <v>0</v>
      </c>
      <c r="P180" s="135">
        <f>O180*H180</f>
        <v>0</v>
      </c>
      <c r="Q180" s="135">
        <v>0</v>
      </c>
      <c r="R180" s="135">
        <f>Q180*H180</f>
        <v>0</v>
      </c>
      <c r="S180" s="135">
        <v>0</v>
      </c>
      <c r="T180" s="136">
        <f>S180*H180</f>
        <v>0</v>
      </c>
      <c r="AR180" s="137" t="s">
        <v>236</v>
      </c>
      <c r="AT180" s="137" t="s">
        <v>233</v>
      </c>
      <c r="AU180" s="137" t="s">
        <v>84</v>
      </c>
      <c r="AY180" s="17" t="s">
        <v>124</v>
      </c>
      <c r="BE180" s="138">
        <f>IF(N180="základní",J180,0)</f>
        <v>0</v>
      </c>
      <c r="BF180" s="138">
        <f>IF(N180="snížená",J180,0)</f>
        <v>0</v>
      </c>
      <c r="BG180" s="138">
        <f>IF(N180="zákl. přenesená",J180,0)</f>
        <v>0</v>
      </c>
      <c r="BH180" s="138">
        <f>IF(N180="sníž. přenesená",J180,0)</f>
        <v>0</v>
      </c>
      <c r="BI180" s="138">
        <f>IF(N180="nulová",J180,0)</f>
        <v>0</v>
      </c>
      <c r="BJ180" s="17" t="s">
        <v>82</v>
      </c>
      <c r="BK180" s="138">
        <f>ROUND(I180*H180,2)</f>
        <v>0</v>
      </c>
      <c r="BL180" s="17" t="s">
        <v>206</v>
      </c>
      <c r="BM180" s="137" t="s">
        <v>237</v>
      </c>
    </row>
    <row r="181" spans="2:65" s="12" customFormat="1" ht="11.25" x14ac:dyDescent="0.2">
      <c r="B181" s="139"/>
      <c r="D181" s="140" t="s">
        <v>149</v>
      </c>
      <c r="F181" s="142" t="s">
        <v>238</v>
      </c>
      <c r="H181" s="143">
        <v>69</v>
      </c>
      <c r="L181" s="139"/>
      <c r="M181" s="144"/>
      <c r="T181" s="145"/>
      <c r="AT181" s="141" t="s">
        <v>149</v>
      </c>
      <c r="AU181" s="141" t="s">
        <v>84</v>
      </c>
      <c r="AV181" s="12" t="s">
        <v>84</v>
      </c>
      <c r="AW181" s="12" t="s">
        <v>3</v>
      </c>
      <c r="AX181" s="12" t="s">
        <v>82</v>
      </c>
      <c r="AY181" s="141" t="s">
        <v>124</v>
      </c>
    </row>
    <row r="182" spans="2:65" s="1" customFormat="1" ht="16.5" customHeight="1" x14ac:dyDescent="0.2">
      <c r="B182" s="125"/>
      <c r="C182" s="152" t="s">
        <v>239</v>
      </c>
      <c r="D182" s="152" t="s">
        <v>233</v>
      </c>
      <c r="E182" s="153" t="s">
        <v>240</v>
      </c>
      <c r="F182" s="154" t="s">
        <v>241</v>
      </c>
      <c r="G182" s="155" t="s">
        <v>181</v>
      </c>
      <c r="H182" s="156">
        <v>185.15</v>
      </c>
      <c r="I182" s="157"/>
      <c r="J182" s="157">
        <f>ROUND(I182*H182,2)</f>
        <v>0</v>
      </c>
      <c r="K182" s="158"/>
      <c r="L182" s="159"/>
      <c r="M182" s="160" t="s">
        <v>1</v>
      </c>
      <c r="N182" s="161" t="s">
        <v>39</v>
      </c>
      <c r="O182" s="135">
        <v>0</v>
      </c>
      <c r="P182" s="135">
        <f>O182*H182</f>
        <v>0</v>
      </c>
      <c r="Q182" s="135">
        <v>0</v>
      </c>
      <c r="R182" s="135">
        <f>Q182*H182</f>
        <v>0</v>
      </c>
      <c r="S182" s="135">
        <v>0</v>
      </c>
      <c r="T182" s="136">
        <f>S182*H182</f>
        <v>0</v>
      </c>
      <c r="AR182" s="137" t="s">
        <v>236</v>
      </c>
      <c r="AT182" s="137" t="s">
        <v>233</v>
      </c>
      <c r="AU182" s="137" t="s">
        <v>84</v>
      </c>
      <c r="AY182" s="17" t="s">
        <v>124</v>
      </c>
      <c r="BE182" s="138">
        <f>IF(N182="základní",J182,0)</f>
        <v>0</v>
      </c>
      <c r="BF182" s="138">
        <f>IF(N182="snížená",J182,0)</f>
        <v>0</v>
      </c>
      <c r="BG182" s="138">
        <f>IF(N182="zákl. přenesená",J182,0)</f>
        <v>0</v>
      </c>
      <c r="BH182" s="138">
        <f>IF(N182="sníž. přenesená",J182,0)</f>
        <v>0</v>
      </c>
      <c r="BI182" s="138">
        <f>IF(N182="nulová",J182,0)</f>
        <v>0</v>
      </c>
      <c r="BJ182" s="17" t="s">
        <v>82</v>
      </c>
      <c r="BK182" s="138">
        <f>ROUND(I182*H182,2)</f>
        <v>0</v>
      </c>
      <c r="BL182" s="17" t="s">
        <v>206</v>
      </c>
      <c r="BM182" s="137" t="s">
        <v>242</v>
      </c>
    </row>
    <row r="183" spans="2:65" s="12" customFormat="1" ht="11.25" x14ac:dyDescent="0.2">
      <c r="B183" s="139"/>
      <c r="D183" s="140" t="s">
        <v>149</v>
      </c>
      <c r="F183" s="142" t="s">
        <v>243</v>
      </c>
      <c r="H183" s="143">
        <v>185.15</v>
      </c>
      <c r="L183" s="139"/>
      <c r="M183" s="144"/>
      <c r="T183" s="145"/>
      <c r="AT183" s="141" t="s">
        <v>149</v>
      </c>
      <c r="AU183" s="141" t="s">
        <v>84</v>
      </c>
      <c r="AV183" s="12" t="s">
        <v>84</v>
      </c>
      <c r="AW183" s="12" t="s">
        <v>3</v>
      </c>
      <c r="AX183" s="12" t="s">
        <v>82</v>
      </c>
      <c r="AY183" s="141" t="s">
        <v>124</v>
      </c>
    </row>
    <row r="184" spans="2:65" s="1" customFormat="1" ht="24.2" customHeight="1" x14ac:dyDescent="0.2">
      <c r="B184" s="125"/>
      <c r="C184" s="126" t="s">
        <v>7</v>
      </c>
      <c r="D184" s="126" t="s">
        <v>127</v>
      </c>
      <c r="E184" s="127" t="s">
        <v>244</v>
      </c>
      <c r="F184" s="128" t="s">
        <v>245</v>
      </c>
      <c r="G184" s="129" t="s">
        <v>181</v>
      </c>
      <c r="H184" s="130">
        <v>52.5</v>
      </c>
      <c r="I184" s="131"/>
      <c r="J184" s="131">
        <f>ROUND(I184*H184,2)</f>
        <v>0</v>
      </c>
      <c r="K184" s="132"/>
      <c r="L184" s="29"/>
      <c r="M184" s="133" t="s">
        <v>1</v>
      </c>
      <c r="N184" s="134" t="s">
        <v>39</v>
      </c>
      <c r="O184" s="135">
        <v>0.11799999999999999</v>
      </c>
      <c r="P184" s="135">
        <f>O184*H184</f>
        <v>6.1949999999999994</v>
      </c>
      <c r="Q184" s="135">
        <v>0</v>
      </c>
      <c r="R184" s="135">
        <f>Q184*H184</f>
        <v>0</v>
      </c>
      <c r="S184" s="135">
        <v>0</v>
      </c>
      <c r="T184" s="136">
        <f>S184*H184</f>
        <v>0</v>
      </c>
      <c r="AR184" s="137" t="s">
        <v>206</v>
      </c>
      <c r="AT184" s="137" t="s">
        <v>127</v>
      </c>
      <c r="AU184" s="137" t="s">
        <v>84</v>
      </c>
      <c r="AY184" s="17" t="s">
        <v>124</v>
      </c>
      <c r="BE184" s="138">
        <f>IF(N184="základní",J184,0)</f>
        <v>0</v>
      </c>
      <c r="BF184" s="138">
        <f>IF(N184="snížená",J184,0)</f>
        <v>0</v>
      </c>
      <c r="BG184" s="138">
        <f>IF(N184="zákl. přenesená",J184,0)</f>
        <v>0</v>
      </c>
      <c r="BH184" s="138">
        <f>IF(N184="sníž. přenesená",J184,0)</f>
        <v>0</v>
      </c>
      <c r="BI184" s="138">
        <f>IF(N184="nulová",J184,0)</f>
        <v>0</v>
      </c>
      <c r="BJ184" s="17" t="s">
        <v>82</v>
      </c>
      <c r="BK184" s="138">
        <f>ROUND(I184*H184,2)</f>
        <v>0</v>
      </c>
      <c r="BL184" s="17" t="s">
        <v>206</v>
      </c>
      <c r="BM184" s="137" t="s">
        <v>246</v>
      </c>
    </row>
    <row r="185" spans="2:65" s="12" customFormat="1" ht="11.25" x14ac:dyDescent="0.2">
      <c r="B185" s="139"/>
      <c r="D185" s="140" t="s">
        <v>149</v>
      </c>
      <c r="E185" s="141" t="s">
        <v>1</v>
      </c>
      <c r="F185" s="142" t="s">
        <v>247</v>
      </c>
      <c r="H185" s="143">
        <v>42</v>
      </c>
      <c r="L185" s="139"/>
      <c r="M185" s="144"/>
      <c r="T185" s="145"/>
      <c r="AT185" s="141" t="s">
        <v>149</v>
      </c>
      <c r="AU185" s="141" t="s">
        <v>84</v>
      </c>
      <c r="AV185" s="12" t="s">
        <v>84</v>
      </c>
      <c r="AW185" s="12" t="s">
        <v>30</v>
      </c>
      <c r="AX185" s="12" t="s">
        <v>74</v>
      </c>
      <c r="AY185" s="141" t="s">
        <v>124</v>
      </c>
    </row>
    <row r="186" spans="2:65" s="12" customFormat="1" ht="11.25" x14ac:dyDescent="0.2">
      <c r="B186" s="139"/>
      <c r="D186" s="140" t="s">
        <v>149</v>
      </c>
      <c r="E186" s="141" t="s">
        <v>1</v>
      </c>
      <c r="F186" s="142" t="s">
        <v>248</v>
      </c>
      <c r="H186" s="143">
        <v>10.5</v>
      </c>
      <c r="L186" s="139"/>
      <c r="M186" s="144"/>
      <c r="T186" s="145"/>
      <c r="AT186" s="141" t="s">
        <v>149</v>
      </c>
      <c r="AU186" s="141" t="s">
        <v>84</v>
      </c>
      <c r="AV186" s="12" t="s">
        <v>84</v>
      </c>
      <c r="AW186" s="12" t="s">
        <v>30</v>
      </c>
      <c r="AX186" s="12" t="s">
        <v>74</v>
      </c>
      <c r="AY186" s="141" t="s">
        <v>124</v>
      </c>
    </row>
    <row r="187" spans="2:65" s="14" customFormat="1" ht="22.5" x14ac:dyDescent="0.2">
      <c r="B187" s="162"/>
      <c r="D187" s="140" t="s">
        <v>149</v>
      </c>
      <c r="E187" s="163" t="s">
        <v>1</v>
      </c>
      <c r="F187" s="164" t="s">
        <v>249</v>
      </c>
      <c r="H187" s="163" t="s">
        <v>1</v>
      </c>
      <c r="L187" s="162"/>
      <c r="M187" s="165"/>
      <c r="T187" s="166"/>
      <c r="AT187" s="163" t="s">
        <v>149</v>
      </c>
      <c r="AU187" s="163" t="s">
        <v>84</v>
      </c>
      <c r="AV187" s="14" t="s">
        <v>82</v>
      </c>
      <c r="AW187" s="14" t="s">
        <v>30</v>
      </c>
      <c r="AX187" s="14" t="s">
        <v>74</v>
      </c>
      <c r="AY187" s="163" t="s">
        <v>124</v>
      </c>
    </row>
    <row r="188" spans="2:65" s="13" customFormat="1" ht="11.25" x14ac:dyDescent="0.2">
      <c r="B188" s="146"/>
      <c r="D188" s="140" t="s">
        <v>149</v>
      </c>
      <c r="E188" s="147" t="s">
        <v>1</v>
      </c>
      <c r="F188" s="148" t="s">
        <v>185</v>
      </c>
      <c r="H188" s="149">
        <v>52.5</v>
      </c>
      <c r="L188" s="146"/>
      <c r="M188" s="150"/>
      <c r="T188" s="151"/>
      <c r="AT188" s="147" t="s">
        <v>149</v>
      </c>
      <c r="AU188" s="147" t="s">
        <v>84</v>
      </c>
      <c r="AV188" s="13" t="s">
        <v>131</v>
      </c>
      <c r="AW188" s="13" t="s">
        <v>30</v>
      </c>
      <c r="AX188" s="13" t="s">
        <v>82</v>
      </c>
      <c r="AY188" s="147" t="s">
        <v>124</v>
      </c>
    </row>
    <row r="189" spans="2:65" s="1" customFormat="1" ht="16.5" customHeight="1" x14ac:dyDescent="0.2">
      <c r="B189" s="125"/>
      <c r="C189" s="126" t="s">
        <v>250</v>
      </c>
      <c r="D189" s="126" t="s">
        <v>127</v>
      </c>
      <c r="E189" s="127" t="s">
        <v>251</v>
      </c>
      <c r="F189" s="128" t="s">
        <v>252</v>
      </c>
      <c r="G189" s="129" t="s">
        <v>147</v>
      </c>
      <c r="H189" s="130">
        <v>12</v>
      </c>
      <c r="I189" s="131"/>
      <c r="J189" s="131">
        <f>ROUND(I189*H189,2)</f>
        <v>0</v>
      </c>
      <c r="K189" s="132"/>
      <c r="L189" s="29"/>
      <c r="M189" s="133" t="s">
        <v>1</v>
      </c>
      <c r="N189" s="134" t="s">
        <v>39</v>
      </c>
      <c r="O189" s="135">
        <v>0.39</v>
      </c>
      <c r="P189" s="135">
        <f>O189*H189</f>
        <v>4.68</v>
      </c>
      <c r="Q189" s="135">
        <v>0</v>
      </c>
      <c r="R189" s="135">
        <f>Q189*H189</f>
        <v>0</v>
      </c>
      <c r="S189" s="135">
        <v>0</v>
      </c>
      <c r="T189" s="136">
        <f>S189*H189</f>
        <v>0</v>
      </c>
      <c r="AR189" s="137" t="s">
        <v>206</v>
      </c>
      <c r="AT189" s="137" t="s">
        <v>127</v>
      </c>
      <c r="AU189" s="137" t="s">
        <v>84</v>
      </c>
      <c r="AY189" s="17" t="s">
        <v>124</v>
      </c>
      <c r="BE189" s="138">
        <f>IF(N189="základní",J189,0)</f>
        <v>0</v>
      </c>
      <c r="BF189" s="138">
        <f>IF(N189="snížená",J189,0)</f>
        <v>0</v>
      </c>
      <c r="BG189" s="138">
        <f>IF(N189="zákl. přenesená",J189,0)</f>
        <v>0</v>
      </c>
      <c r="BH189" s="138">
        <f>IF(N189="sníž. přenesená",J189,0)</f>
        <v>0</v>
      </c>
      <c r="BI189" s="138">
        <f>IF(N189="nulová",J189,0)</f>
        <v>0</v>
      </c>
      <c r="BJ189" s="17" t="s">
        <v>82</v>
      </c>
      <c r="BK189" s="138">
        <f>ROUND(I189*H189,2)</f>
        <v>0</v>
      </c>
      <c r="BL189" s="17" t="s">
        <v>206</v>
      </c>
      <c r="BM189" s="137" t="s">
        <v>253</v>
      </c>
    </row>
    <row r="190" spans="2:65" s="1" customFormat="1" ht="16.5" customHeight="1" x14ac:dyDescent="0.2">
      <c r="B190" s="125"/>
      <c r="C190" s="126" t="s">
        <v>254</v>
      </c>
      <c r="D190" s="126" t="s">
        <v>127</v>
      </c>
      <c r="E190" s="127" t="s">
        <v>255</v>
      </c>
      <c r="F190" s="128" t="s">
        <v>256</v>
      </c>
      <c r="G190" s="129" t="s">
        <v>147</v>
      </c>
      <c r="H190" s="130">
        <v>4</v>
      </c>
      <c r="I190" s="131"/>
      <c r="J190" s="131">
        <f>ROUND(I190*H190,2)</f>
        <v>0</v>
      </c>
      <c r="K190" s="132"/>
      <c r="L190" s="29"/>
      <c r="M190" s="133" t="s">
        <v>1</v>
      </c>
      <c r="N190" s="134" t="s">
        <v>39</v>
      </c>
      <c r="O190" s="135">
        <v>0.40799999999999997</v>
      </c>
      <c r="P190" s="135">
        <f>O190*H190</f>
        <v>1.6319999999999999</v>
      </c>
      <c r="Q190" s="135">
        <v>0</v>
      </c>
      <c r="R190" s="135">
        <f>Q190*H190</f>
        <v>0</v>
      </c>
      <c r="S190" s="135">
        <v>0</v>
      </c>
      <c r="T190" s="136">
        <f>S190*H190</f>
        <v>0</v>
      </c>
      <c r="AR190" s="137" t="s">
        <v>206</v>
      </c>
      <c r="AT190" s="137" t="s">
        <v>127</v>
      </c>
      <c r="AU190" s="137" t="s">
        <v>84</v>
      </c>
      <c r="AY190" s="17" t="s">
        <v>124</v>
      </c>
      <c r="BE190" s="138">
        <f>IF(N190="základní",J190,0)</f>
        <v>0</v>
      </c>
      <c r="BF190" s="138">
        <f>IF(N190="snížená",J190,0)</f>
        <v>0</v>
      </c>
      <c r="BG190" s="138">
        <f>IF(N190="zákl. přenesená",J190,0)</f>
        <v>0</v>
      </c>
      <c r="BH190" s="138">
        <f>IF(N190="sníž. přenesená",J190,0)</f>
        <v>0</v>
      </c>
      <c r="BI190" s="138">
        <f>IF(N190="nulová",J190,0)</f>
        <v>0</v>
      </c>
      <c r="BJ190" s="17" t="s">
        <v>82</v>
      </c>
      <c r="BK190" s="138">
        <f>ROUND(I190*H190,2)</f>
        <v>0</v>
      </c>
      <c r="BL190" s="17" t="s">
        <v>206</v>
      </c>
      <c r="BM190" s="137" t="s">
        <v>257</v>
      </c>
    </row>
    <row r="191" spans="2:65" s="1" customFormat="1" ht="16.5" customHeight="1" x14ac:dyDescent="0.2">
      <c r="B191" s="125"/>
      <c r="C191" s="126" t="s">
        <v>258</v>
      </c>
      <c r="D191" s="126" t="s">
        <v>127</v>
      </c>
      <c r="E191" s="127" t="s">
        <v>259</v>
      </c>
      <c r="F191" s="128" t="s">
        <v>260</v>
      </c>
      <c r="G191" s="129" t="s">
        <v>147</v>
      </c>
      <c r="H191" s="130">
        <v>10</v>
      </c>
      <c r="I191" s="131"/>
      <c r="J191" s="131">
        <f>ROUND(I191*H191,2)</f>
        <v>0</v>
      </c>
      <c r="K191" s="132"/>
      <c r="L191" s="29"/>
      <c r="M191" s="133" t="s">
        <v>1</v>
      </c>
      <c r="N191" s="134" t="s">
        <v>39</v>
      </c>
      <c r="O191" s="135">
        <v>1</v>
      </c>
      <c r="P191" s="135">
        <f>O191*H191</f>
        <v>10</v>
      </c>
      <c r="Q191" s="135">
        <v>0</v>
      </c>
      <c r="R191" s="135">
        <f>Q191*H191</f>
        <v>0</v>
      </c>
      <c r="S191" s="135">
        <v>0</v>
      </c>
      <c r="T191" s="136">
        <f>S191*H191</f>
        <v>0</v>
      </c>
      <c r="AR191" s="137" t="s">
        <v>206</v>
      </c>
      <c r="AT191" s="137" t="s">
        <v>127</v>
      </c>
      <c r="AU191" s="137" t="s">
        <v>84</v>
      </c>
      <c r="AY191" s="17" t="s">
        <v>124</v>
      </c>
      <c r="BE191" s="138">
        <f>IF(N191="základní",J191,0)</f>
        <v>0</v>
      </c>
      <c r="BF191" s="138">
        <f>IF(N191="snížená",J191,0)</f>
        <v>0</v>
      </c>
      <c r="BG191" s="138">
        <f>IF(N191="zákl. přenesená",J191,0)</f>
        <v>0</v>
      </c>
      <c r="BH191" s="138">
        <f>IF(N191="sníž. přenesená",J191,0)</f>
        <v>0</v>
      </c>
      <c r="BI191" s="138">
        <f>IF(N191="nulová",J191,0)</f>
        <v>0</v>
      </c>
      <c r="BJ191" s="17" t="s">
        <v>82</v>
      </c>
      <c r="BK191" s="138">
        <f>ROUND(I191*H191,2)</f>
        <v>0</v>
      </c>
      <c r="BL191" s="17" t="s">
        <v>206</v>
      </c>
      <c r="BM191" s="137" t="s">
        <v>261</v>
      </c>
    </row>
    <row r="192" spans="2:65" s="1" customFormat="1" ht="37.9" customHeight="1" x14ac:dyDescent="0.2">
      <c r="B192" s="125"/>
      <c r="C192" s="126" t="s">
        <v>262</v>
      </c>
      <c r="D192" s="126" t="s">
        <v>127</v>
      </c>
      <c r="E192" s="127" t="s">
        <v>263</v>
      </c>
      <c r="F192" s="128" t="s">
        <v>264</v>
      </c>
      <c r="G192" s="129" t="s">
        <v>147</v>
      </c>
      <c r="H192" s="130">
        <v>8</v>
      </c>
      <c r="I192" s="131"/>
      <c r="J192" s="131">
        <f>ROUND(I192*H192,2)</f>
        <v>0</v>
      </c>
      <c r="K192" s="132"/>
      <c r="L192" s="29"/>
      <c r="M192" s="133" t="s">
        <v>1</v>
      </c>
      <c r="N192" s="134" t="s">
        <v>39</v>
      </c>
      <c r="O192" s="135">
        <v>0.5</v>
      </c>
      <c r="P192" s="135">
        <f>O192*H192</f>
        <v>4</v>
      </c>
      <c r="Q192" s="135">
        <v>3.0000000000000001E-5</v>
      </c>
      <c r="R192" s="135">
        <f>Q192*H192</f>
        <v>2.4000000000000001E-4</v>
      </c>
      <c r="S192" s="135">
        <v>0</v>
      </c>
      <c r="T192" s="136">
        <f>S192*H192</f>
        <v>0</v>
      </c>
      <c r="AR192" s="137" t="s">
        <v>206</v>
      </c>
      <c r="AT192" s="137" t="s">
        <v>127</v>
      </c>
      <c r="AU192" s="137" t="s">
        <v>84</v>
      </c>
      <c r="AY192" s="17" t="s">
        <v>124</v>
      </c>
      <c r="BE192" s="138">
        <f>IF(N192="základní",J192,0)</f>
        <v>0</v>
      </c>
      <c r="BF192" s="138">
        <f>IF(N192="snížená",J192,0)</f>
        <v>0</v>
      </c>
      <c r="BG192" s="138">
        <f>IF(N192="zákl. přenesená",J192,0)</f>
        <v>0</v>
      </c>
      <c r="BH192" s="138">
        <f>IF(N192="sníž. přenesená",J192,0)</f>
        <v>0</v>
      </c>
      <c r="BI192" s="138">
        <f>IF(N192="nulová",J192,0)</f>
        <v>0</v>
      </c>
      <c r="BJ192" s="17" t="s">
        <v>82</v>
      </c>
      <c r="BK192" s="138">
        <f>ROUND(I192*H192,2)</f>
        <v>0</v>
      </c>
      <c r="BL192" s="17" t="s">
        <v>206</v>
      </c>
      <c r="BM192" s="137" t="s">
        <v>265</v>
      </c>
    </row>
    <row r="193" spans="2:65" s="12" customFormat="1" ht="11.25" x14ac:dyDescent="0.2">
      <c r="B193" s="139"/>
      <c r="D193" s="140" t="s">
        <v>149</v>
      </c>
      <c r="E193" s="141" t="s">
        <v>1</v>
      </c>
      <c r="F193" s="142" t="s">
        <v>266</v>
      </c>
      <c r="H193" s="143">
        <v>8</v>
      </c>
      <c r="L193" s="139"/>
      <c r="M193" s="144"/>
      <c r="T193" s="145"/>
      <c r="AT193" s="141" t="s">
        <v>149</v>
      </c>
      <c r="AU193" s="141" t="s">
        <v>84</v>
      </c>
      <c r="AV193" s="12" t="s">
        <v>84</v>
      </c>
      <c r="AW193" s="12" t="s">
        <v>30</v>
      </c>
      <c r="AX193" s="12" t="s">
        <v>82</v>
      </c>
      <c r="AY193" s="141" t="s">
        <v>124</v>
      </c>
    </row>
    <row r="194" spans="2:65" s="1" customFormat="1" ht="24.2" customHeight="1" x14ac:dyDescent="0.2">
      <c r="B194" s="125"/>
      <c r="C194" s="126" t="s">
        <v>267</v>
      </c>
      <c r="D194" s="126" t="s">
        <v>127</v>
      </c>
      <c r="E194" s="127" t="s">
        <v>268</v>
      </c>
      <c r="F194" s="128" t="s">
        <v>269</v>
      </c>
      <c r="G194" s="129" t="s">
        <v>270</v>
      </c>
      <c r="H194" s="130">
        <v>819.61900000000003</v>
      </c>
      <c r="I194" s="131"/>
      <c r="J194" s="131">
        <f>ROUND(I194*H194,2)</f>
        <v>0</v>
      </c>
      <c r="K194" s="132"/>
      <c r="L194" s="29"/>
      <c r="M194" s="133" t="s">
        <v>1</v>
      </c>
      <c r="N194" s="134" t="s">
        <v>39</v>
      </c>
      <c r="O194" s="135">
        <v>0</v>
      </c>
      <c r="P194" s="135">
        <f>O194*H194</f>
        <v>0</v>
      </c>
      <c r="Q194" s="135">
        <v>0</v>
      </c>
      <c r="R194" s="135">
        <f>Q194*H194</f>
        <v>0</v>
      </c>
      <c r="S194" s="135">
        <v>0</v>
      </c>
      <c r="T194" s="136">
        <f>S194*H194</f>
        <v>0</v>
      </c>
      <c r="AR194" s="137" t="s">
        <v>206</v>
      </c>
      <c r="AT194" s="137" t="s">
        <v>127</v>
      </c>
      <c r="AU194" s="137" t="s">
        <v>84</v>
      </c>
      <c r="AY194" s="17" t="s">
        <v>124</v>
      </c>
      <c r="BE194" s="138">
        <f>IF(N194="základní",J194,0)</f>
        <v>0</v>
      </c>
      <c r="BF194" s="138">
        <f>IF(N194="snížená",J194,0)</f>
        <v>0</v>
      </c>
      <c r="BG194" s="138">
        <f>IF(N194="zákl. přenesená",J194,0)</f>
        <v>0</v>
      </c>
      <c r="BH194" s="138">
        <f>IF(N194="sníž. přenesená",J194,0)</f>
        <v>0</v>
      </c>
      <c r="BI194" s="138">
        <f>IF(N194="nulová",J194,0)</f>
        <v>0</v>
      </c>
      <c r="BJ194" s="17" t="s">
        <v>82</v>
      </c>
      <c r="BK194" s="138">
        <f>ROUND(I194*H194,2)</f>
        <v>0</v>
      </c>
      <c r="BL194" s="17" t="s">
        <v>206</v>
      </c>
      <c r="BM194" s="137" t="s">
        <v>271</v>
      </c>
    </row>
    <row r="195" spans="2:65" s="11" customFormat="1" ht="22.9" customHeight="1" x14ac:dyDescent="0.2">
      <c r="B195" s="114"/>
      <c r="D195" s="115" t="s">
        <v>73</v>
      </c>
      <c r="E195" s="123" t="s">
        <v>272</v>
      </c>
      <c r="F195" s="123" t="s">
        <v>273</v>
      </c>
      <c r="J195" s="124">
        <f>BK195</f>
        <v>0</v>
      </c>
      <c r="L195" s="114"/>
      <c r="M195" s="118"/>
      <c r="P195" s="119">
        <f>SUM(P196:P198)</f>
        <v>1.998</v>
      </c>
      <c r="R195" s="119">
        <f>SUM(R196:R198)</f>
        <v>1.5300000000000001E-3</v>
      </c>
      <c r="T195" s="120">
        <f>SUM(T196:T198)</f>
        <v>1.35E-2</v>
      </c>
      <c r="AR195" s="115" t="s">
        <v>84</v>
      </c>
      <c r="AT195" s="121" t="s">
        <v>73</v>
      </c>
      <c r="AU195" s="121" t="s">
        <v>82</v>
      </c>
      <c r="AY195" s="115" t="s">
        <v>124</v>
      </c>
      <c r="BK195" s="122">
        <f>SUM(BK196:BK198)</f>
        <v>0</v>
      </c>
    </row>
    <row r="196" spans="2:65" s="1" customFormat="1" ht="24.2" customHeight="1" x14ac:dyDescent="0.2">
      <c r="B196" s="125"/>
      <c r="C196" s="126" t="s">
        <v>274</v>
      </c>
      <c r="D196" s="126" t="s">
        <v>127</v>
      </c>
      <c r="E196" s="127" t="s">
        <v>275</v>
      </c>
      <c r="F196" s="128" t="s">
        <v>276</v>
      </c>
      <c r="G196" s="129" t="s">
        <v>147</v>
      </c>
      <c r="H196" s="130">
        <v>9</v>
      </c>
      <c r="I196" s="131"/>
      <c r="J196" s="131">
        <f>ROUND(I196*H196,2)</f>
        <v>0</v>
      </c>
      <c r="K196" s="132"/>
      <c r="L196" s="29"/>
      <c r="M196" s="133" t="s">
        <v>1</v>
      </c>
      <c r="N196" s="134" t="s">
        <v>39</v>
      </c>
      <c r="O196" s="135">
        <v>0.222</v>
      </c>
      <c r="P196" s="135">
        <f>O196*H196</f>
        <v>1.998</v>
      </c>
      <c r="Q196" s="135">
        <v>1.7000000000000001E-4</v>
      </c>
      <c r="R196" s="135">
        <f>Q196*H196</f>
        <v>1.5300000000000001E-3</v>
      </c>
      <c r="S196" s="135">
        <v>1.5E-3</v>
      </c>
      <c r="T196" s="136">
        <f>S196*H196</f>
        <v>1.35E-2</v>
      </c>
      <c r="AR196" s="137" t="s">
        <v>206</v>
      </c>
      <c r="AT196" s="137" t="s">
        <v>127</v>
      </c>
      <c r="AU196" s="137" t="s">
        <v>84</v>
      </c>
      <c r="AY196" s="17" t="s">
        <v>124</v>
      </c>
      <c r="BE196" s="138">
        <f>IF(N196="základní",J196,0)</f>
        <v>0</v>
      </c>
      <c r="BF196" s="138">
        <f>IF(N196="snížená",J196,0)</f>
        <v>0</v>
      </c>
      <c r="BG196" s="138">
        <f>IF(N196="zákl. přenesená",J196,0)</f>
        <v>0</v>
      </c>
      <c r="BH196" s="138">
        <f>IF(N196="sníž. přenesená",J196,0)</f>
        <v>0</v>
      </c>
      <c r="BI196" s="138">
        <f>IF(N196="nulová",J196,0)</f>
        <v>0</v>
      </c>
      <c r="BJ196" s="17" t="s">
        <v>82</v>
      </c>
      <c r="BK196" s="138">
        <f>ROUND(I196*H196,2)</f>
        <v>0</v>
      </c>
      <c r="BL196" s="17" t="s">
        <v>206</v>
      </c>
      <c r="BM196" s="137" t="s">
        <v>277</v>
      </c>
    </row>
    <row r="197" spans="2:65" s="12" customFormat="1" ht="11.25" x14ac:dyDescent="0.2">
      <c r="B197" s="139"/>
      <c r="D197" s="140" t="s">
        <v>149</v>
      </c>
      <c r="E197" s="141" t="s">
        <v>1</v>
      </c>
      <c r="F197" s="142" t="s">
        <v>278</v>
      </c>
      <c r="H197" s="143">
        <v>9</v>
      </c>
      <c r="L197" s="139"/>
      <c r="M197" s="144"/>
      <c r="T197" s="145"/>
      <c r="AT197" s="141" t="s">
        <v>149</v>
      </c>
      <c r="AU197" s="141" t="s">
        <v>84</v>
      </c>
      <c r="AV197" s="12" t="s">
        <v>84</v>
      </c>
      <c r="AW197" s="12" t="s">
        <v>30</v>
      </c>
      <c r="AX197" s="12" t="s">
        <v>82</v>
      </c>
      <c r="AY197" s="141" t="s">
        <v>124</v>
      </c>
    </row>
    <row r="198" spans="2:65" s="1" customFormat="1" ht="24.2" customHeight="1" x14ac:dyDescent="0.2">
      <c r="B198" s="125"/>
      <c r="C198" s="126" t="s">
        <v>279</v>
      </c>
      <c r="D198" s="126" t="s">
        <v>127</v>
      </c>
      <c r="E198" s="127" t="s">
        <v>280</v>
      </c>
      <c r="F198" s="128" t="s">
        <v>281</v>
      </c>
      <c r="G198" s="129" t="s">
        <v>270</v>
      </c>
      <c r="H198" s="130">
        <v>17.433</v>
      </c>
      <c r="I198" s="131"/>
      <c r="J198" s="131">
        <f>ROUND(I198*H198,2)</f>
        <v>0</v>
      </c>
      <c r="K198" s="132"/>
      <c r="L198" s="29"/>
      <c r="M198" s="133" t="s">
        <v>1</v>
      </c>
      <c r="N198" s="134" t="s">
        <v>39</v>
      </c>
      <c r="O198" s="135">
        <v>0</v>
      </c>
      <c r="P198" s="135">
        <f>O198*H198</f>
        <v>0</v>
      </c>
      <c r="Q198" s="135">
        <v>0</v>
      </c>
      <c r="R198" s="135">
        <f>Q198*H198</f>
        <v>0</v>
      </c>
      <c r="S198" s="135">
        <v>0</v>
      </c>
      <c r="T198" s="136">
        <f>S198*H198</f>
        <v>0</v>
      </c>
      <c r="AR198" s="137" t="s">
        <v>206</v>
      </c>
      <c r="AT198" s="137" t="s">
        <v>127</v>
      </c>
      <c r="AU198" s="137" t="s">
        <v>84</v>
      </c>
      <c r="AY198" s="17" t="s">
        <v>124</v>
      </c>
      <c r="BE198" s="138">
        <f>IF(N198="základní",J198,0)</f>
        <v>0</v>
      </c>
      <c r="BF198" s="138">
        <f>IF(N198="snížená",J198,0)</f>
        <v>0</v>
      </c>
      <c r="BG198" s="138">
        <f>IF(N198="zákl. přenesená",J198,0)</f>
        <v>0</v>
      </c>
      <c r="BH198" s="138">
        <f>IF(N198="sníž. přenesená",J198,0)</f>
        <v>0</v>
      </c>
      <c r="BI198" s="138">
        <f>IF(N198="nulová",J198,0)</f>
        <v>0</v>
      </c>
      <c r="BJ198" s="17" t="s">
        <v>82</v>
      </c>
      <c r="BK198" s="138">
        <f>ROUND(I198*H198,2)</f>
        <v>0</v>
      </c>
      <c r="BL198" s="17" t="s">
        <v>206</v>
      </c>
      <c r="BM198" s="137" t="s">
        <v>282</v>
      </c>
    </row>
    <row r="199" spans="2:65" s="11" customFormat="1" ht="22.9" customHeight="1" x14ac:dyDescent="0.2">
      <c r="B199" s="114"/>
      <c r="D199" s="115" t="s">
        <v>73</v>
      </c>
      <c r="E199" s="123" t="s">
        <v>283</v>
      </c>
      <c r="F199" s="123" t="s">
        <v>284</v>
      </c>
      <c r="J199" s="124">
        <f>BK199</f>
        <v>0</v>
      </c>
      <c r="L199" s="114"/>
      <c r="M199" s="118"/>
      <c r="P199" s="119">
        <f>SUM(P200:P223)</f>
        <v>103.86510000000001</v>
      </c>
      <c r="R199" s="119">
        <f>SUM(R200:R223)</f>
        <v>0.61036553999999998</v>
      </c>
      <c r="T199" s="120">
        <f>SUM(T200:T223)</f>
        <v>0.52826273999999995</v>
      </c>
      <c r="AR199" s="115" t="s">
        <v>84</v>
      </c>
      <c r="AT199" s="121" t="s">
        <v>73</v>
      </c>
      <c r="AU199" s="121" t="s">
        <v>82</v>
      </c>
      <c r="AY199" s="115" t="s">
        <v>124</v>
      </c>
      <c r="BK199" s="122">
        <f>SUM(BK200:BK223)</f>
        <v>0</v>
      </c>
    </row>
    <row r="200" spans="2:65" s="1" customFormat="1" ht="24.2" customHeight="1" x14ac:dyDescent="0.2">
      <c r="B200" s="125"/>
      <c r="C200" s="126" t="s">
        <v>285</v>
      </c>
      <c r="D200" s="126" t="s">
        <v>127</v>
      </c>
      <c r="E200" s="127" t="s">
        <v>286</v>
      </c>
      <c r="F200" s="128" t="s">
        <v>287</v>
      </c>
      <c r="G200" s="129" t="s">
        <v>160</v>
      </c>
      <c r="H200" s="130">
        <v>196.32</v>
      </c>
      <c r="I200" s="131"/>
      <c r="J200" s="131">
        <f>ROUND(I200*H200,2)</f>
        <v>0</v>
      </c>
      <c r="K200" s="132"/>
      <c r="L200" s="29"/>
      <c r="M200" s="133" t="s">
        <v>1</v>
      </c>
      <c r="N200" s="134" t="s">
        <v>39</v>
      </c>
      <c r="O200" s="135">
        <v>3.5000000000000003E-2</v>
      </c>
      <c r="P200" s="135">
        <f>O200*H200</f>
        <v>6.8712</v>
      </c>
      <c r="Q200" s="135">
        <v>0</v>
      </c>
      <c r="R200" s="135">
        <f>Q200*H200</f>
        <v>0</v>
      </c>
      <c r="S200" s="135">
        <v>1.4999999999999999E-4</v>
      </c>
      <c r="T200" s="136">
        <f>S200*H200</f>
        <v>2.9447999999999995E-2</v>
      </c>
      <c r="AR200" s="137" t="s">
        <v>206</v>
      </c>
      <c r="AT200" s="137" t="s">
        <v>127</v>
      </c>
      <c r="AU200" s="137" t="s">
        <v>84</v>
      </c>
      <c r="AY200" s="17" t="s">
        <v>124</v>
      </c>
      <c r="BE200" s="138">
        <f>IF(N200="základní",J200,0)</f>
        <v>0</v>
      </c>
      <c r="BF200" s="138">
        <f>IF(N200="snížená",J200,0)</f>
        <v>0</v>
      </c>
      <c r="BG200" s="138">
        <f>IF(N200="zákl. přenesená",J200,0)</f>
        <v>0</v>
      </c>
      <c r="BH200" s="138">
        <f>IF(N200="sníž. přenesená",J200,0)</f>
        <v>0</v>
      </c>
      <c r="BI200" s="138">
        <f>IF(N200="nulová",J200,0)</f>
        <v>0</v>
      </c>
      <c r="BJ200" s="17" t="s">
        <v>82</v>
      </c>
      <c r="BK200" s="138">
        <f>ROUND(I200*H200,2)</f>
        <v>0</v>
      </c>
      <c r="BL200" s="17" t="s">
        <v>206</v>
      </c>
      <c r="BM200" s="137" t="s">
        <v>288</v>
      </c>
    </row>
    <row r="201" spans="2:65" s="12" customFormat="1" ht="11.25" x14ac:dyDescent="0.2">
      <c r="B201" s="139"/>
      <c r="D201" s="140" t="s">
        <v>149</v>
      </c>
      <c r="E201" s="141" t="s">
        <v>1</v>
      </c>
      <c r="F201" s="142" t="s">
        <v>289</v>
      </c>
      <c r="H201" s="143">
        <v>42.75</v>
      </c>
      <c r="L201" s="139"/>
      <c r="M201" s="144"/>
      <c r="T201" s="145"/>
      <c r="AT201" s="141" t="s">
        <v>149</v>
      </c>
      <c r="AU201" s="141" t="s">
        <v>84</v>
      </c>
      <c r="AV201" s="12" t="s">
        <v>84</v>
      </c>
      <c r="AW201" s="12" t="s">
        <v>30</v>
      </c>
      <c r="AX201" s="12" t="s">
        <v>74</v>
      </c>
      <c r="AY201" s="141" t="s">
        <v>124</v>
      </c>
    </row>
    <row r="202" spans="2:65" s="12" customFormat="1" ht="11.25" x14ac:dyDescent="0.2">
      <c r="B202" s="139"/>
      <c r="D202" s="140" t="s">
        <v>149</v>
      </c>
      <c r="E202" s="141" t="s">
        <v>1</v>
      </c>
      <c r="F202" s="142" t="s">
        <v>290</v>
      </c>
      <c r="H202" s="143">
        <v>35.96</v>
      </c>
      <c r="L202" s="139"/>
      <c r="M202" s="144"/>
      <c r="T202" s="145"/>
      <c r="AT202" s="141" t="s">
        <v>149</v>
      </c>
      <c r="AU202" s="141" t="s">
        <v>84</v>
      </c>
      <c r="AV202" s="12" t="s">
        <v>84</v>
      </c>
      <c r="AW202" s="12" t="s">
        <v>30</v>
      </c>
      <c r="AX202" s="12" t="s">
        <v>74</v>
      </c>
      <c r="AY202" s="141" t="s">
        <v>124</v>
      </c>
    </row>
    <row r="203" spans="2:65" s="12" customFormat="1" ht="11.25" x14ac:dyDescent="0.2">
      <c r="B203" s="139"/>
      <c r="D203" s="140" t="s">
        <v>149</v>
      </c>
      <c r="E203" s="141" t="s">
        <v>1</v>
      </c>
      <c r="F203" s="142" t="s">
        <v>291</v>
      </c>
      <c r="H203" s="143">
        <v>50.604999999999997</v>
      </c>
      <c r="L203" s="139"/>
      <c r="M203" s="144"/>
      <c r="T203" s="145"/>
      <c r="AT203" s="141" t="s">
        <v>149</v>
      </c>
      <c r="AU203" s="141" t="s">
        <v>84</v>
      </c>
      <c r="AV203" s="12" t="s">
        <v>84</v>
      </c>
      <c r="AW203" s="12" t="s">
        <v>30</v>
      </c>
      <c r="AX203" s="12" t="s">
        <v>74</v>
      </c>
      <c r="AY203" s="141" t="s">
        <v>124</v>
      </c>
    </row>
    <row r="204" spans="2:65" s="12" customFormat="1" ht="11.25" x14ac:dyDescent="0.2">
      <c r="B204" s="139"/>
      <c r="D204" s="140" t="s">
        <v>149</v>
      </c>
      <c r="E204" s="141" t="s">
        <v>1</v>
      </c>
      <c r="F204" s="142" t="s">
        <v>292</v>
      </c>
      <c r="H204" s="143">
        <v>28.42</v>
      </c>
      <c r="L204" s="139"/>
      <c r="M204" s="144"/>
      <c r="T204" s="145"/>
      <c r="AT204" s="141" t="s">
        <v>149</v>
      </c>
      <c r="AU204" s="141" t="s">
        <v>84</v>
      </c>
      <c r="AV204" s="12" t="s">
        <v>84</v>
      </c>
      <c r="AW204" s="12" t="s">
        <v>30</v>
      </c>
      <c r="AX204" s="12" t="s">
        <v>74</v>
      </c>
      <c r="AY204" s="141" t="s">
        <v>124</v>
      </c>
    </row>
    <row r="205" spans="2:65" s="15" customFormat="1" ht="11.25" x14ac:dyDescent="0.2">
      <c r="B205" s="167"/>
      <c r="D205" s="140" t="s">
        <v>149</v>
      </c>
      <c r="E205" s="168" t="s">
        <v>1</v>
      </c>
      <c r="F205" s="169" t="s">
        <v>293</v>
      </c>
      <c r="H205" s="170">
        <v>157.73500000000001</v>
      </c>
      <c r="L205" s="167"/>
      <c r="M205" s="171"/>
      <c r="T205" s="172"/>
      <c r="AT205" s="168" t="s">
        <v>149</v>
      </c>
      <c r="AU205" s="168" t="s">
        <v>84</v>
      </c>
      <c r="AV205" s="15" t="s">
        <v>136</v>
      </c>
      <c r="AW205" s="15" t="s">
        <v>30</v>
      </c>
      <c r="AX205" s="15" t="s">
        <v>74</v>
      </c>
      <c r="AY205" s="168" t="s">
        <v>124</v>
      </c>
    </row>
    <row r="206" spans="2:65" s="12" customFormat="1" ht="11.25" x14ac:dyDescent="0.2">
      <c r="B206" s="139"/>
      <c r="D206" s="140" t="s">
        <v>149</v>
      </c>
      <c r="E206" s="141" t="s">
        <v>1</v>
      </c>
      <c r="F206" s="142" t="s">
        <v>294</v>
      </c>
      <c r="H206" s="143">
        <v>11.76</v>
      </c>
      <c r="L206" s="139"/>
      <c r="M206" s="144"/>
      <c r="T206" s="145"/>
      <c r="AT206" s="141" t="s">
        <v>149</v>
      </c>
      <c r="AU206" s="141" t="s">
        <v>84</v>
      </c>
      <c r="AV206" s="12" t="s">
        <v>84</v>
      </c>
      <c r="AW206" s="12" t="s">
        <v>30</v>
      </c>
      <c r="AX206" s="12" t="s">
        <v>74</v>
      </c>
      <c r="AY206" s="141" t="s">
        <v>124</v>
      </c>
    </row>
    <row r="207" spans="2:65" s="12" customFormat="1" ht="11.25" x14ac:dyDescent="0.2">
      <c r="B207" s="139"/>
      <c r="D207" s="140" t="s">
        <v>149</v>
      </c>
      <c r="E207" s="141" t="s">
        <v>1</v>
      </c>
      <c r="F207" s="142" t="s">
        <v>295</v>
      </c>
      <c r="H207" s="143">
        <v>19.285</v>
      </c>
      <c r="L207" s="139"/>
      <c r="M207" s="144"/>
      <c r="T207" s="145"/>
      <c r="AT207" s="141" t="s">
        <v>149</v>
      </c>
      <c r="AU207" s="141" t="s">
        <v>84</v>
      </c>
      <c r="AV207" s="12" t="s">
        <v>84</v>
      </c>
      <c r="AW207" s="12" t="s">
        <v>30</v>
      </c>
      <c r="AX207" s="12" t="s">
        <v>74</v>
      </c>
      <c r="AY207" s="141" t="s">
        <v>124</v>
      </c>
    </row>
    <row r="208" spans="2:65" s="12" customFormat="1" ht="11.25" x14ac:dyDescent="0.2">
      <c r="B208" s="139"/>
      <c r="D208" s="140" t="s">
        <v>149</v>
      </c>
      <c r="E208" s="141" t="s">
        <v>1</v>
      </c>
      <c r="F208" s="142" t="s">
        <v>296</v>
      </c>
      <c r="H208" s="143">
        <v>7.54</v>
      </c>
      <c r="L208" s="139"/>
      <c r="M208" s="144"/>
      <c r="T208" s="145"/>
      <c r="AT208" s="141" t="s">
        <v>149</v>
      </c>
      <c r="AU208" s="141" t="s">
        <v>84</v>
      </c>
      <c r="AV208" s="12" t="s">
        <v>84</v>
      </c>
      <c r="AW208" s="12" t="s">
        <v>30</v>
      </c>
      <c r="AX208" s="12" t="s">
        <v>74</v>
      </c>
      <c r="AY208" s="141" t="s">
        <v>124</v>
      </c>
    </row>
    <row r="209" spans="2:65" s="15" customFormat="1" ht="11.25" x14ac:dyDescent="0.2">
      <c r="B209" s="167"/>
      <c r="D209" s="140" t="s">
        <v>149</v>
      </c>
      <c r="E209" s="168" t="s">
        <v>1</v>
      </c>
      <c r="F209" s="169" t="s">
        <v>297</v>
      </c>
      <c r="H209" s="170">
        <v>38.585000000000001</v>
      </c>
      <c r="L209" s="167"/>
      <c r="M209" s="171"/>
      <c r="T209" s="172"/>
      <c r="AT209" s="168" t="s">
        <v>149</v>
      </c>
      <c r="AU209" s="168" t="s">
        <v>84</v>
      </c>
      <c r="AV209" s="15" t="s">
        <v>136</v>
      </c>
      <c r="AW209" s="15" t="s">
        <v>30</v>
      </c>
      <c r="AX209" s="15" t="s">
        <v>74</v>
      </c>
      <c r="AY209" s="168" t="s">
        <v>124</v>
      </c>
    </row>
    <row r="210" spans="2:65" s="13" customFormat="1" ht="11.25" x14ac:dyDescent="0.2">
      <c r="B210" s="146"/>
      <c r="D210" s="140" t="s">
        <v>149</v>
      </c>
      <c r="E210" s="147" t="s">
        <v>1</v>
      </c>
      <c r="F210" s="148" t="s">
        <v>185</v>
      </c>
      <c r="H210" s="149">
        <v>196.32</v>
      </c>
      <c r="L210" s="146"/>
      <c r="M210" s="150"/>
      <c r="T210" s="151"/>
      <c r="AT210" s="147" t="s">
        <v>149</v>
      </c>
      <c r="AU210" s="147" t="s">
        <v>84</v>
      </c>
      <c r="AV210" s="13" t="s">
        <v>131</v>
      </c>
      <c r="AW210" s="13" t="s">
        <v>30</v>
      </c>
      <c r="AX210" s="13" t="s">
        <v>82</v>
      </c>
      <c r="AY210" s="147" t="s">
        <v>124</v>
      </c>
    </row>
    <row r="211" spans="2:65" s="1" customFormat="1" ht="24.2" customHeight="1" x14ac:dyDescent="0.2">
      <c r="B211" s="125"/>
      <c r="C211" s="126" t="s">
        <v>298</v>
      </c>
      <c r="D211" s="126" t="s">
        <v>127</v>
      </c>
      <c r="E211" s="127" t="s">
        <v>299</v>
      </c>
      <c r="F211" s="128" t="s">
        <v>300</v>
      </c>
      <c r="G211" s="129" t="s">
        <v>160</v>
      </c>
      <c r="H211" s="130">
        <v>196.32</v>
      </c>
      <c r="I211" s="131"/>
      <c r="J211" s="131">
        <f>ROUND(I211*H211,2)</f>
        <v>0</v>
      </c>
      <c r="K211" s="132"/>
      <c r="L211" s="29"/>
      <c r="M211" s="133" t="s">
        <v>1</v>
      </c>
      <c r="N211" s="134" t="s">
        <v>39</v>
      </c>
      <c r="O211" s="135">
        <v>3.6999999999999998E-2</v>
      </c>
      <c r="P211" s="135">
        <f>O211*H211</f>
        <v>7.2638399999999992</v>
      </c>
      <c r="Q211" s="135">
        <v>0</v>
      </c>
      <c r="R211" s="135">
        <f>Q211*H211</f>
        <v>0</v>
      </c>
      <c r="S211" s="135">
        <v>0</v>
      </c>
      <c r="T211" s="136">
        <f>S211*H211</f>
        <v>0</v>
      </c>
      <c r="AR211" s="137" t="s">
        <v>206</v>
      </c>
      <c r="AT211" s="137" t="s">
        <v>127</v>
      </c>
      <c r="AU211" s="137" t="s">
        <v>84</v>
      </c>
      <c r="AY211" s="17" t="s">
        <v>124</v>
      </c>
      <c r="BE211" s="138">
        <f>IF(N211="základní",J211,0)</f>
        <v>0</v>
      </c>
      <c r="BF211" s="138">
        <f>IF(N211="snížená",J211,0)</f>
        <v>0</v>
      </c>
      <c r="BG211" s="138">
        <f>IF(N211="zákl. přenesená",J211,0)</f>
        <v>0</v>
      </c>
      <c r="BH211" s="138">
        <f>IF(N211="sníž. přenesená",J211,0)</f>
        <v>0</v>
      </c>
      <c r="BI211" s="138">
        <f>IF(N211="nulová",J211,0)</f>
        <v>0</v>
      </c>
      <c r="BJ211" s="17" t="s">
        <v>82</v>
      </c>
      <c r="BK211" s="138">
        <f>ROUND(I211*H211,2)</f>
        <v>0</v>
      </c>
      <c r="BL211" s="17" t="s">
        <v>206</v>
      </c>
      <c r="BM211" s="137" t="s">
        <v>301</v>
      </c>
    </row>
    <row r="212" spans="2:65" s="1" customFormat="1" ht="21.75" customHeight="1" x14ac:dyDescent="0.2">
      <c r="B212" s="125"/>
      <c r="C212" s="126" t="s">
        <v>302</v>
      </c>
      <c r="D212" s="126" t="s">
        <v>127</v>
      </c>
      <c r="E212" s="127" t="s">
        <v>303</v>
      </c>
      <c r="F212" s="128" t="s">
        <v>304</v>
      </c>
      <c r="G212" s="129" t="s">
        <v>160</v>
      </c>
      <c r="H212" s="130">
        <v>57.137999999999998</v>
      </c>
      <c r="I212" s="131"/>
      <c r="J212" s="131">
        <f>ROUND(I212*H212,2)</f>
        <v>0</v>
      </c>
      <c r="K212" s="132"/>
      <c r="L212" s="29"/>
      <c r="M212" s="133" t="s">
        <v>1</v>
      </c>
      <c r="N212" s="134" t="s">
        <v>39</v>
      </c>
      <c r="O212" s="135">
        <v>0.52</v>
      </c>
      <c r="P212" s="135">
        <f>O212*H212</f>
        <v>29.711760000000002</v>
      </c>
      <c r="Q212" s="135">
        <v>0</v>
      </c>
      <c r="R212" s="135">
        <f>Q212*H212</f>
        <v>0</v>
      </c>
      <c r="S212" s="135">
        <v>8.7299999999999999E-3</v>
      </c>
      <c r="T212" s="136">
        <f>S212*H212</f>
        <v>0.49881473999999998</v>
      </c>
      <c r="AR212" s="137" t="s">
        <v>206</v>
      </c>
      <c r="AT212" s="137" t="s">
        <v>127</v>
      </c>
      <c r="AU212" s="137" t="s">
        <v>84</v>
      </c>
      <c r="AY212" s="17" t="s">
        <v>124</v>
      </c>
      <c r="BE212" s="138">
        <f>IF(N212="základní",J212,0)</f>
        <v>0</v>
      </c>
      <c r="BF212" s="138">
        <f>IF(N212="snížená",J212,0)</f>
        <v>0</v>
      </c>
      <c r="BG212" s="138">
        <f>IF(N212="zákl. přenesená",J212,0)</f>
        <v>0</v>
      </c>
      <c r="BH212" s="138">
        <f>IF(N212="sníž. přenesená",J212,0)</f>
        <v>0</v>
      </c>
      <c r="BI212" s="138">
        <f>IF(N212="nulová",J212,0)</f>
        <v>0</v>
      </c>
      <c r="BJ212" s="17" t="s">
        <v>82</v>
      </c>
      <c r="BK212" s="138">
        <f>ROUND(I212*H212,2)</f>
        <v>0</v>
      </c>
      <c r="BL212" s="17" t="s">
        <v>206</v>
      </c>
      <c r="BM212" s="137" t="s">
        <v>305</v>
      </c>
    </row>
    <row r="213" spans="2:65" s="12" customFormat="1" ht="11.25" x14ac:dyDescent="0.2">
      <c r="B213" s="139"/>
      <c r="D213" s="140" t="s">
        <v>149</v>
      </c>
      <c r="E213" s="141" t="s">
        <v>1</v>
      </c>
      <c r="F213" s="142" t="s">
        <v>306</v>
      </c>
      <c r="H213" s="143">
        <v>14.7</v>
      </c>
      <c r="L213" s="139"/>
      <c r="M213" s="144"/>
      <c r="T213" s="145"/>
      <c r="AT213" s="141" t="s">
        <v>149</v>
      </c>
      <c r="AU213" s="141" t="s">
        <v>84</v>
      </c>
      <c r="AV213" s="12" t="s">
        <v>84</v>
      </c>
      <c r="AW213" s="12" t="s">
        <v>30</v>
      </c>
      <c r="AX213" s="12" t="s">
        <v>74</v>
      </c>
      <c r="AY213" s="141" t="s">
        <v>124</v>
      </c>
    </row>
    <row r="214" spans="2:65" s="12" customFormat="1" ht="11.25" x14ac:dyDescent="0.2">
      <c r="B214" s="139"/>
      <c r="D214" s="140" t="s">
        <v>149</v>
      </c>
      <c r="E214" s="141" t="s">
        <v>1</v>
      </c>
      <c r="F214" s="142" t="s">
        <v>307</v>
      </c>
      <c r="H214" s="143">
        <v>14.35</v>
      </c>
      <c r="L214" s="139"/>
      <c r="M214" s="144"/>
      <c r="T214" s="145"/>
      <c r="AT214" s="141" t="s">
        <v>149</v>
      </c>
      <c r="AU214" s="141" t="s">
        <v>84</v>
      </c>
      <c r="AV214" s="12" t="s">
        <v>84</v>
      </c>
      <c r="AW214" s="12" t="s">
        <v>30</v>
      </c>
      <c r="AX214" s="12" t="s">
        <v>74</v>
      </c>
      <c r="AY214" s="141" t="s">
        <v>124</v>
      </c>
    </row>
    <row r="215" spans="2:65" s="12" customFormat="1" ht="11.25" x14ac:dyDescent="0.2">
      <c r="B215" s="139"/>
      <c r="D215" s="140" t="s">
        <v>149</v>
      </c>
      <c r="E215" s="141" t="s">
        <v>1</v>
      </c>
      <c r="F215" s="142" t="s">
        <v>308</v>
      </c>
      <c r="H215" s="143">
        <v>14.35</v>
      </c>
      <c r="L215" s="139"/>
      <c r="M215" s="144"/>
      <c r="T215" s="145"/>
      <c r="AT215" s="141" t="s">
        <v>149</v>
      </c>
      <c r="AU215" s="141" t="s">
        <v>84</v>
      </c>
      <c r="AV215" s="12" t="s">
        <v>84</v>
      </c>
      <c r="AW215" s="12" t="s">
        <v>30</v>
      </c>
      <c r="AX215" s="12" t="s">
        <v>74</v>
      </c>
      <c r="AY215" s="141" t="s">
        <v>124</v>
      </c>
    </row>
    <row r="216" spans="2:65" s="15" customFormat="1" ht="11.25" x14ac:dyDescent="0.2">
      <c r="B216" s="167"/>
      <c r="D216" s="140" t="s">
        <v>149</v>
      </c>
      <c r="E216" s="168" t="s">
        <v>1</v>
      </c>
      <c r="F216" s="169" t="s">
        <v>293</v>
      </c>
      <c r="H216" s="170">
        <v>43.4</v>
      </c>
      <c r="L216" s="167"/>
      <c r="M216" s="171"/>
      <c r="T216" s="172"/>
      <c r="AT216" s="168" t="s">
        <v>149</v>
      </c>
      <c r="AU216" s="168" t="s">
        <v>84</v>
      </c>
      <c r="AV216" s="15" t="s">
        <v>136</v>
      </c>
      <c r="AW216" s="15" t="s">
        <v>30</v>
      </c>
      <c r="AX216" s="15" t="s">
        <v>74</v>
      </c>
      <c r="AY216" s="168" t="s">
        <v>124</v>
      </c>
    </row>
    <row r="217" spans="2:65" s="12" customFormat="1" ht="11.25" x14ac:dyDescent="0.2">
      <c r="B217" s="139"/>
      <c r="D217" s="140" t="s">
        <v>149</v>
      </c>
      <c r="E217" s="141" t="s">
        <v>1</v>
      </c>
      <c r="F217" s="142" t="s">
        <v>309</v>
      </c>
      <c r="H217" s="143">
        <v>11.638</v>
      </c>
      <c r="L217" s="139"/>
      <c r="M217" s="144"/>
      <c r="T217" s="145"/>
      <c r="AT217" s="141" t="s">
        <v>149</v>
      </c>
      <c r="AU217" s="141" t="s">
        <v>84</v>
      </c>
      <c r="AV217" s="12" t="s">
        <v>84</v>
      </c>
      <c r="AW217" s="12" t="s">
        <v>30</v>
      </c>
      <c r="AX217" s="12" t="s">
        <v>74</v>
      </c>
      <c r="AY217" s="141" t="s">
        <v>124</v>
      </c>
    </row>
    <row r="218" spans="2:65" s="12" customFormat="1" ht="11.25" x14ac:dyDescent="0.2">
      <c r="B218" s="139"/>
      <c r="D218" s="140" t="s">
        <v>149</v>
      </c>
      <c r="E218" s="141" t="s">
        <v>1</v>
      </c>
      <c r="F218" s="142" t="s">
        <v>310</v>
      </c>
      <c r="H218" s="143">
        <v>2.1</v>
      </c>
      <c r="L218" s="139"/>
      <c r="M218" s="144"/>
      <c r="T218" s="145"/>
      <c r="AT218" s="141" t="s">
        <v>149</v>
      </c>
      <c r="AU218" s="141" t="s">
        <v>84</v>
      </c>
      <c r="AV218" s="12" t="s">
        <v>84</v>
      </c>
      <c r="AW218" s="12" t="s">
        <v>30</v>
      </c>
      <c r="AX218" s="12" t="s">
        <v>74</v>
      </c>
      <c r="AY218" s="141" t="s">
        <v>124</v>
      </c>
    </row>
    <row r="219" spans="2:65" s="15" customFormat="1" ht="11.25" x14ac:dyDescent="0.2">
      <c r="B219" s="167"/>
      <c r="D219" s="140" t="s">
        <v>149</v>
      </c>
      <c r="E219" s="168" t="s">
        <v>1</v>
      </c>
      <c r="F219" s="169" t="s">
        <v>297</v>
      </c>
      <c r="H219" s="170">
        <v>13.738</v>
      </c>
      <c r="L219" s="167"/>
      <c r="M219" s="171"/>
      <c r="T219" s="172"/>
      <c r="AT219" s="168" t="s">
        <v>149</v>
      </c>
      <c r="AU219" s="168" t="s">
        <v>84</v>
      </c>
      <c r="AV219" s="15" t="s">
        <v>136</v>
      </c>
      <c r="AW219" s="15" t="s">
        <v>30</v>
      </c>
      <c r="AX219" s="15" t="s">
        <v>74</v>
      </c>
      <c r="AY219" s="168" t="s">
        <v>124</v>
      </c>
    </row>
    <row r="220" spans="2:65" s="13" customFormat="1" ht="11.25" x14ac:dyDescent="0.2">
      <c r="B220" s="146"/>
      <c r="D220" s="140" t="s">
        <v>149</v>
      </c>
      <c r="E220" s="147" t="s">
        <v>1</v>
      </c>
      <c r="F220" s="148" t="s">
        <v>185</v>
      </c>
      <c r="H220" s="149">
        <v>57.137999999999998</v>
      </c>
      <c r="L220" s="146"/>
      <c r="M220" s="150"/>
      <c r="T220" s="151"/>
      <c r="AT220" s="147" t="s">
        <v>149</v>
      </c>
      <c r="AU220" s="147" t="s">
        <v>84</v>
      </c>
      <c r="AV220" s="13" t="s">
        <v>131</v>
      </c>
      <c r="AW220" s="13" t="s">
        <v>30</v>
      </c>
      <c r="AX220" s="13" t="s">
        <v>82</v>
      </c>
      <c r="AY220" s="147" t="s">
        <v>124</v>
      </c>
    </row>
    <row r="221" spans="2:65" s="1" customFormat="1" ht="24.2" customHeight="1" x14ac:dyDescent="0.2">
      <c r="B221" s="125"/>
      <c r="C221" s="126" t="s">
        <v>236</v>
      </c>
      <c r="D221" s="126" t="s">
        <v>127</v>
      </c>
      <c r="E221" s="127" t="s">
        <v>311</v>
      </c>
      <c r="F221" s="128" t="s">
        <v>312</v>
      </c>
      <c r="G221" s="129" t="s">
        <v>160</v>
      </c>
      <c r="H221" s="130">
        <v>196.32</v>
      </c>
      <c r="I221" s="131"/>
      <c r="J221" s="131">
        <f>ROUND(I221*H221,2)</f>
        <v>0</v>
      </c>
      <c r="K221" s="132"/>
      <c r="L221" s="29"/>
      <c r="M221" s="133" t="s">
        <v>1</v>
      </c>
      <c r="N221" s="134" t="s">
        <v>39</v>
      </c>
      <c r="O221" s="135">
        <v>3.3000000000000002E-2</v>
      </c>
      <c r="P221" s="135">
        <f>O221*H221</f>
        <v>6.4785599999999999</v>
      </c>
      <c r="Q221" s="135">
        <v>2.1000000000000001E-4</v>
      </c>
      <c r="R221" s="135">
        <f>Q221*H221</f>
        <v>4.1227199999999999E-2</v>
      </c>
      <c r="S221" s="135">
        <v>0</v>
      </c>
      <c r="T221" s="136">
        <f>S221*H221</f>
        <v>0</v>
      </c>
      <c r="AR221" s="137" t="s">
        <v>206</v>
      </c>
      <c r="AT221" s="137" t="s">
        <v>127</v>
      </c>
      <c r="AU221" s="137" t="s">
        <v>84</v>
      </c>
      <c r="AY221" s="17" t="s">
        <v>124</v>
      </c>
      <c r="BE221" s="138">
        <f>IF(N221="základní",J221,0)</f>
        <v>0</v>
      </c>
      <c r="BF221" s="138">
        <f>IF(N221="snížená",J221,0)</f>
        <v>0</v>
      </c>
      <c r="BG221" s="138">
        <f>IF(N221="zákl. přenesená",J221,0)</f>
        <v>0</v>
      </c>
      <c r="BH221" s="138">
        <f>IF(N221="sníž. přenesená",J221,0)</f>
        <v>0</v>
      </c>
      <c r="BI221" s="138">
        <f>IF(N221="nulová",J221,0)</f>
        <v>0</v>
      </c>
      <c r="BJ221" s="17" t="s">
        <v>82</v>
      </c>
      <c r="BK221" s="138">
        <f>ROUND(I221*H221,2)</f>
        <v>0</v>
      </c>
      <c r="BL221" s="17" t="s">
        <v>206</v>
      </c>
      <c r="BM221" s="137" t="s">
        <v>313</v>
      </c>
    </row>
    <row r="222" spans="2:65" s="1" customFormat="1" ht="33" customHeight="1" x14ac:dyDescent="0.2">
      <c r="B222" s="125"/>
      <c r="C222" s="126" t="s">
        <v>314</v>
      </c>
      <c r="D222" s="126" t="s">
        <v>127</v>
      </c>
      <c r="E222" s="127" t="s">
        <v>315</v>
      </c>
      <c r="F222" s="128" t="s">
        <v>316</v>
      </c>
      <c r="G222" s="129" t="s">
        <v>160</v>
      </c>
      <c r="H222" s="130">
        <v>196.32</v>
      </c>
      <c r="I222" s="131"/>
      <c r="J222" s="131">
        <f>ROUND(I222*H222,2)</f>
        <v>0</v>
      </c>
      <c r="K222" s="132"/>
      <c r="L222" s="29"/>
      <c r="M222" s="133" t="s">
        <v>1</v>
      </c>
      <c r="N222" s="134" t="s">
        <v>39</v>
      </c>
      <c r="O222" s="135">
        <v>0.10100000000000001</v>
      </c>
      <c r="P222" s="135">
        <f>O222*H222</f>
        <v>19.828320000000001</v>
      </c>
      <c r="Q222" s="135">
        <v>2.9999999999999997E-4</v>
      </c>
      <c r="R222" s="135">
        <f>Q222*H222</f>
        <v>5.889599999999999E-2</v>
      </c>
      <c r="S222" s="135">
        <v>0</v>
      </c>
      <c r="T222" s="136">
        <f>S222*H222</f>
        <v>0</v>
      </c>
      <c r="AR222" s="137" t="s">
        <v>206</v>
      </c>
      <c r="AT222" s="137" t="s">
        <v>127</v>
      </c>
      <c r="AU222" s="137" t="s">
        <v>84</v>
      </c>
      <c r="AY222" s="17" t="s">
        <v>124</v>
      </c>
      <c r="BE222" s="138">
        <f>IF(N222="základní",J222,0)</f>
        <v>0</v>
      </c>
      <c r="BF222" s="138">
        <f>IF(N222="snížená",J222,0)</f>
        <v>0</v>
      </c>
      <c r="BG222" s="138">
        <f>IF(N222="zákl. přenesená",J222,0)</f>
        <v>0</v>
      </c>
      <c r="BH222" s="138">
        <f>IF(N222="sníž. přenesená",J222,0)</f>
        <v>0</v>
      </c>
      <c r="BI222" s="138">
        <f>IF(N222="nulová",J222,0)</f>
        <v>0</v>
      </c>
      <c r="BJ222" s="17" t="s">
        <v>82</v>
      </c>
      <c r="BK222" s="138">
        <f>ROUND(I222*H222,2)</f>
        <v>0</v>
      </c>
      <c r="BL222" s="17" t="s">
        <v>206</v>
      </c>
      <c r="BM222" s="137" t="s">
        <v>317</v>
      </c>
    </row>
    <row r="223" spans="2:65" s="1" customFormat="1" ht="24.2" customHeight="1" x14ac:dyDescent="0.2">
      <c r="B223" s="125"/>
      <c r="C223" s="126" t="s">
        <v>318</v>
      </c>
      <c r="D223" s="126" t="s">
        <v>127</v>
      </c>
      <c r="E223" s="127" t="s">
        <v>319</v>
      </c>
      <c r="F223" s="128" t="s">
        <v>320</v>
      </c>
      <c r="G223" s="129" t="s">
        <v>160</v>
      </c>
      <c r="H223" s="130">
        <v>57.137999999999998</v>
      </c>
      <c r="I223" s="131"/>
      <c r="J223" s="131">
        <f>ROUND(I223*H223,2)</f>
        <v>0</v>
      </c>
      <c r="K223" s="132"/>
      <c r="L223" s="29"/>
      <c r="M223" s="133" t="s">
        <v>1</v>
      </c>
      <c r="N223" s="134" t="s">
        <v>39</v>
      </c>
      <c r="O223" s="135">
        <v>0.59</v>
      </c>
      <c r="P223" s="135">
        <f>O223*H223</f>
        <v>33.711419999999997</v>
      </c>
      <c r="Q223" s="135">
        <v>8.9300000000000004E-3</v>
      </c>
      <c r="R223" s="135">
        <f>Q223*H223</f>
        <v>0.51024234000000002</v>
      </c>
      <c r="S223" s="135">
        <v>0</v>
      </c>
      <c r="T223" s="136">
        <f>S223*H223</f>
        <v>0</v>
      </c>
      <c r="AR223" s="137" t="s">
        <v>206</v>
      </c>
      <c r="AT223" s="137" t="s">
        <v>127</v>
      </c>
      <c r="AU223" s="137" t="s">
        <v>84</v>
      </c>
      <c r="AY223" s="17" t="s">
        <v>124</v>
      </c>
      <c r="BE223" s="138">
        <f>IF(N223="základní",J223,0)</f>
        <v>0</v>
      </c>
      <c r="BF223" s="138">
        <f>IF(N223="snížená",J223,0)</f>
        <v>0</v>
      </c>
      <c r="BG223" s="138">
        <f>IF(N223="zákl. přenesená",J223,0)</f>
        <v>0</v>
      </c>
      <c r="BH223" s="138">
        <f>IF(N223="sníž. přenesená",J223,0)</f>
        <v>0</v>
      </c>
      <c r="BI223" s="138">
        <f>IF(N223="nulová",J223,0)</f>
        <v>0</v>
      </c>
      <c r="BJ223" s="17" t="s">
        <v>82</v>
      </c>
      <c r="BK223" s="138">
        <f>ROUND(I223*H223,2)</f>
        <v>0</v>
      </c>
      <c r="BL223" s="17" t="s">
        <v>206</v>
      </c>
      <c r="BM223" s="137" t="s">
        <v>321</v>
      </c>
    </row>
    <row r="224" spans="2:65" s="11" customFormat="1" ht="25.9" customHeight="1" x14ac:dyDescent="0.2">
      <c r="B224" s="114"/>
      <c r="D224" s="115" t="s">
        <v>73</v>
      </c>
      <c r="E224" s="116" t="s">
        <v>233</v>
      </c>
      <c r="F224" s="116" t="s">
        <v>322</v>
      </c>
      <c r="J224" s="117">
        <f>BK224</f>
        <v>0</v>
      </c>
      <c r="L224" s="114"/>
      <c r="M224" s="118"/>
      <c r="P224" s="119">
        <f>P225+P246</f>
        <v>8.6012500000000003</v>
      </c>
      <c r="R224" s="119">
        <f>R225+R246</f>
        <v>1.33E-3</v>
      </c>
      <c r="T224" s="120">
        <f>T225+T246</f>
        <v>0.157</v>
      </c>
      <c r="AR224" s="115" t="s">
        <v>136</v>
      </c>
      <c r="AT224" s="121" t="s">
        <v>73</v>
      </c>
      <c r="AU224" s="121" t="s">
        <v>74</v>
      </c>
      <c r="AY224" s="115" t="s">
        <v>124</v>
      </c>
      <c r="BK224" s="122">
        <f>BK225+BK246</f>
        <v>0</v>
      </c>
    </row>
    <row r="225" spans="2:65" s="11" customFormat="1" ht="22.9" customHeight="1" x14ac:dyDescent="0.2">
      <c r="B225" s="114"/>
      <c r="D225" s="115" t="s">
        <v>73</v>
      </c>
      <c r="E225" s="123" t="s">
        <v>323</v>
      </c>
      <c r="F225" s="123" t="s">
        <v>324</v>
      </c>
      <c r="J225" s="124">
        <f>BK225</f>
        <v>0</v>
      </c>
      <c r="L225" s="114"/>
      <c r="M225" s="118"/>
      <c r="P225" s="119">
        <f>SUM(P226:P245)</f>
        <v>0</v>
      </c>
      <c r="R225" s="119">
        <f>SUM(R226:R245)</f>
        <v>0</v>
      </c>
      <c r="T225" s="120">
        <f>SUM(T226:T245)</f>
        <v>0</v>
      </c>
      <c r="AR225" s="115" t="s">
        <v>136</v>
      </c>
      <c r="AT225" s="121" t="s">
        <v>73</v>
      </c>
      <c r="AU225" s="121" t="s">
        <v>82</v>
      </c>
      <c r="AY225" s="115" t="s">
        <v>124</v>
      </c>
      <c r="BK225" s="122">
        <f>SUM(BK226:BK245)</f>
        <v>0</v>
      </c>
    </row>
    <row r="226" spans="2:65" s="1" customFormat="1" ht="21.75" customHeight="1" x14ac:dyDescent="0.2">
      <c r="B226" s="125"/>
      <c r="C226" s="126" t="s">
        <v>325</v>
      </c>
      <c r="D226" s="126" t="s">
        <v>127</v>
      </c>
      <c r="E226" s="127" t="s">
        <v>326</v>
      </c>
      <c r="F226" s="128" t="s">
        <v>327</v>
      </c>
      <c r="G226" s="129" t="s">
        <v>328</v>
      </c>
      <c r="H226" s="130">
        <v>1</v>
      </c>
      <c r="I226" s="131"/>
      <c r="J226" s="131">
        <f t="shared" ref="J226:J245" si="0">ROUND(I226*H226,2)</f>
        <v>0</v>
      </c>
      <c r="K226" s="132"/>
      <c r="L226" s="29"/>
      <c r="M226" s="133" t="s">
        <v>1</v>
      </c>
      <c r="N226" s="134" t="s">
        <v>39</v>
      </c>
      <c r="O226" s="135">
        <v>0</v>
      </c>
      <c r="P226" s="135">
        <f t="shared" ref="P226:P245" si="1">O226*H226</f>
        <v>0</v>
      </c>
      <c r="Q226" s="135">
        <v>0</v>
      </c>
      <c r="R226" s="135">
        <f t="shared" ref="R226:R245" si="2">Q226*H226</f>
        <v>0</v>
      </c>
      <c r="S226" s="135">
        <v>0</v>
      </c>
      <c r="T226" s="136">
        <f t="shared" ref="T226:T245" si="3">S226*H226</f>
        <v>0</v>
      </c>
      <c r="AR226" s="137" t="s">
        <v>329</v>
      </c>
      <c r="AT226" s="137" t="s">
        <v>127</v>
      </c>
      <c r="AU226" s="137" t="s">
        <v>84</v>
      </c>
      <c r="AY226" s="17" t="s">
        <v>124</v>
      </c>
      <c r="BE226" s="138">
        <f t="shared" ref="BE226:BE245" si="4">IF(N226="základní",J226,0)</f>
        <v>0</v>
      </c>
      <c r="BF226" s="138">
        <f t="shared" ref="BF226:BF245" si="5">IF(N226="snížená",J226,0)</f>
        <v>0</v>
      </c>
      <c r="BG226" s="138">
        <f t="shared" ref="BG226:BG245" si="6">IF(N226="zákl. přenesená",J226,0)</f>
        <v>0</v>
      </c>
      <c r="BH226" s="138">
        <f t="shared" ref="BH226:BH245" si="7">IF(N226="sníž. přenesená",J226,0)</f>
        <v>0</v>
      </c>
      <c r="BI226" s="138">
        <f t="shared" ref="BI226:BI245" si="8">IF(N226="nulová",J226,0)</f>
        <v>0</v>
      </c>
      <c r="BJ226" s="17" t="s">
        <v>82</v>
      </c>
      <c r="BK226" s="138">
        <f t="shared" ref="BK226:BK245" si="9">ROUND(I226*H226,2)</f>
        <v>0</v>
      </c>
      <c r="BL226" s="17" t="s">
        <v>329</v>
      </c>
      <c r="BM226" s="137" t="s">
        <v>330</v>
      </c>
    </row>
    <row r="227" spans="2:65" s="1" customFormat="1" ht="16.5" customHeight="1" x14ac:dyDescent="0.2">
      <c r="B227" s="125"/>
      <c r="C227" s="126" t="s">
        <v>331</v>
      </c>
      <c r="D227" s="126" t="s">
        <v>127</v>
      </c>
      <c r="E227" s="127" t="s">
        <v>332</v>
      </c>
      <c r="F227" s="128" t="s">
        <v>333</v>
      </c>
      <c r="G227" s="129" t="s">
        <v>130</v>
      </c>
      <c r="H227" s="130">
        <v>1</v>
      </c>
      <c r="I227" s="131"/>
      <c r="J227" s="131">
        <f t="shared" si="0"/>
        <v>0</v>
      </c>
      <c r="K227" s="132"/>
      <c r="L227" s="29"/>
      <c r="M227" s="133" t="s">
        <v>1</v>
      </c>
      <c r="N227" s="134" t="s">
        <v>39</v>
      </c>
      <c r="O227" s="135">
        <v>0</v>
      </c>
      <c r="P227" s="135">
        <f t="shared" si="1"/>
        <v>0</v>
      </c>
      <c r="Q227" s="135">
        <v>0</v>
      </c>
      <c r="R227" s="135">
        <f t="shared" si="2"/>
        <v>0</v>
      </c>
      <c r="S227" s="135">
        <v>0</v>
      </c>
      <c r="T227" s="136">
        <f t="shared" si="3"/>
        <v>0</v>
      </c>
      <c r="AR227" s="137" t="s">
        <v>329</v>
      </c>
      <c r="AT227" s="137" t="s">
        <v>127</v>
      </c>
      <c r="AU227" s="137" t="s">
        <v>84</v>
      </c>
      <c r="AY227" s="17" t="s">
        <v>124</v>
      </c>
      <c r="BE227" s="138">
        <f t="shared" si="4"/>
        <v>0</v>
      </c>
      <c r="BF227" s="138">
        <f t="shared" si="5"/>
        <v>0</v>
      </c>
      <c r="BG227" s="138">
        <f t="shared" si="6"/>
        <v>0</v>
      </c>
      <c r="BH227" s="138">
        <f t="shared" si="7"/>
        <v>0</v>
      </c>
      <c r="BI227" s="138">
        <f t="shared" si="8"/>
        <v>0</v>
      </c>
      <c r="BJ227" s="17" t="s">
        <v>82</v>
      </c>
      <c r="BK227" s="138">
        <f t="shared" si="9"/>
        <v>0</v>
      </c>
      <c r="BL227" s="17" t="s">
        <v>329</v>
      </c>
      <c r="BM227" s="137" t="s">
        <v>334</v>
      </c>
    </row>
    <row r="228" spans="2:65" s="1" customFormat="1" ht="16.5" customHeight="1" x14ac:dyDescent="0.2">
      <c r="B228" s="125"/>
      <c r="C228" s="126" t="s">
        <v>335</v>
      </c>
      <c r="D228" s="126" t="s">
        <v>127</v>
      </c>
      <c r="E228" s="127" t="s">
        <v>336</v>
      </c>
      <c r="F228" s="128" t="s">
        <v>337</v>
      </c>
      <c r="G228" s="129" t="s">
        <v>130</v>
      </c>
      <c r="H228" s="130">
        <v>1</v>
      </c>
      <c r="I228" s="131"/>
      <c r="J228" s="131">
        <f t="shared" si="0"/>
        <v>0</v>
      </c>
      <c r="K228" s="132"/>
      <c r="L228" s="29"/>
      <c r="M228" s="133" t="s">
        <v>1</v>
      </c>
      <c r="N228" s="134" t="s">
        <v>39</v>
      </c>
      <c r="O228" s="135">
        <v>0</v>
      </c>
      <c r="P228" s="135">
        <f t="shared" si="1"/>
        <v>0</v>
      </c>
      <c r="Q228" s="135">
        <v>0</v>
      </c>
      <c r="R228" s="135">
        <f t="shared" si="2"/>
        <v>0</v>
      </c>
      <c r="S228" s="135">
        <v>0</v>
      </c>
      <c r="T228" s="136">
        <f t="shared" si="3"/>
        <v>0</v>
      </c>
      <c r="AR228" s="137" t="s">
        <v>329</v>
      </c>
      <c r="AT228" s="137" t="s">
        <v>127</v>
      </c>
      <c r="AU228" s="137" t="s">
        <v>84</v>
      </c>
      <c r="AY228" s="17" t="s">
        <v>124</v>
      </c>
      <c r="BE228" s="138">
        <f t="shared" si="4"/>
        <v>0</v>
      </c>
      <c r="BF228" s="138">
        <f t="shared" si="5"/>
        <v>0</v>
      </c>
      <c r="BG228" s="138">
        <f t="shared" si="6"/>
        <v>0</v>
      </c>
      <c r="BH228" s="138">
        <f t="shared" si="7"/>
        <v>0</v>
      </c>
      <c r="BI228" s="138">
        <f t="shared" si="8"/>
        <v>0</v>
      </c>
      <c r="BJ228" s="17" t="s">
        <v>82</v>
      </c>
      <c r="BK228" s="138">
        <f t="shared" si="9"/>
        <v>0</v>
      </c>
      <c r="BL228" s="17" t="s">
        <v>329</v>
      </c>
      <c r="BM228" s="137" t="s">
        <v>338</v>
      </c>
    </row>
    <row r="229" spans="2:65" s="1" customFormat="1" ht="16.5" customHeight="1" x14ac:dyDescent="0.2">
      <c r="B229" s="125"/>
      <c r="C229" s="126" t="s">
        <v>339</v>
      </c>
      <c r="D229" s="126" t="s">
        <v>127</v>
      </c>
      <c r="E229" s="127" t="s">
        <v>340</v>
      </c>
      <c r="F229" s="128" t="s">
        <v>341</v>
      </c>
      <c r="G229" s="129" t="s">
        <v>130</v>
      </c>
      <c r="H229" s="130">
        <v>1</v>
      </c>
      <c r="I229" s="131"/>
      <c r="J229" s="131">
        <f t="shared" si="0"/>
        <v>0</v>
      </c>
      <c r="K229" s="132"/>
      <c r="L229" s="29"/>
      <c r="M229" s="133" t="s">
        <v>1</v>
      </c>
      <c r="N229" s="134" t="s">
        <v>39</v>
      </c>
      <c r="O229" s="135">
        <v>0</v>
      </c>
      <c r="P229" s="135">
        <f t="shared" si="1"/>
        <v>0</v>
      </c>
      <c r="Q229" s="135">
        <v>0</v>
      </c>
      <c r="R229" s="135">
        <f t="shared" si="2"/>
        <v>0</v>
      </c>
      <c r="S229" s="135">
        <v>0</v>
      </c>
      <c r="T229" s="136">
        <f t="shared" si="3"/>
        <v>0</v>
      </c>
      <c r="AR229" s="137" t="s">
        <v>329</v>
      </c>
      <c r="AT229" s="137" t="s">
        <v>127</v>
      </c>
      <c r="AU229" s="137" t="s">
        <v>84</v>
      </c>
      <c r="AY229" s="17" t="s">
        <v>124</v>
      </c>
      <c r="BE229" s="138">
        <f t="shared" si="4"/>
        <v>0</v>
      </c>
      <c r="BF229" s="138">
        <f t="shared" si="5"/>
        <v>0</v>
      </c>
      <c r="BG229" s="138">
        <f t="shared" si="6"/>
        <v>0</v>
      </c>
      <c r="BH229" s="138">
        <f t="shared" si="7"/>
        <v>0</v>
      </c>
      <c r="BI229" s="138">
        <f t="shared" si="8"/>
        <v>0</v>
      </c>
      <c r="BJ229" s="17" t="s">
        <v>82</v>
      </c>
      <c r="BK229" s="138">
        <f t="shared" si="9"/>
        <v>0</v>
      </c>
      <c r="BL229" s="17" t="s">
        <v>329</v>
      </c>
      <c r="BM229" s="137" t="s">
        <v>342</v>
      </c>
    </row>
    <row r="230" spans="2:65" s="1" customFormat="1" ht="16.5" customHeight="1" x14ac:dyDescent="0.2">
      <c r="B230" s="125"/>
      <c r="C230" s="126" t="s">
        <v>343</v>
      </c>
      <c r="D230" s="126" t="s">
        <v>127</v>
      </c>
      <c r="E230" s="127" t="s">
        <v>344</v>
      </c>
      <c r="F230" s="128" t="s">
        <v>345</v>
      </c>
      <c r="G230" s="129" t="s">
        <v>130</v>
      </c>
      <c r="H230" s="130">
        <v>1</v>
      </c>
      <c r="I230" s="131"/>
      <c r="J230" s="131">
        <f t="shared" si="0"/>
        <v>0</v>
      </c>
      <c r="K230" s="132"/>
      <c r="L230" s="29"/>
      <c r="M230" s="133" t="s">
        <v>1</v>
      </c>
      <c r="N230" s="134" t="s">
        <v>39</v>
      </c>
      <c r="O230" s="135">
        <v>0</v>
      </c>
      <c r="P230" s="135">
        <f t="shared" si="1"/>
        <v>0</v>
      </c>
      <c r="Q230" s="135">
        <v>0</v>
      </c>
      <c r="R230" s="135">
        <f t="shared" si="2"/>
        <v>0</v>
      </c>
      <c r="S230" s="135">
        <v>0</v>
      </c>
      <c r="T230" s="136">
        <f t="shared" si="3"/>
        <v>0</v>
      </c>
      <c r="AR230" s="137" t="s">
        <v>329</v>
      </c>
      <c r="AT230" s="137" t="s">
        <v>127</v>
      </c>
      <c r="AU230" s="137" t="s">
        <v>84</v>
      </c>
      <c r="AY230" s="17" t="s">
        <v>124</v>
      </c>
      <c r="BE230" s="138">
        <f t="shared" si="4"/>
        <v>0</v>
      </c>
      <c r="BF230" s="138">
        <f t="shared" si="5"/>
        <v>0</v>
      </c>
      <c r="BG230" s="138">
        <f t="shared" si="6"/>
        <v>0</v>
      </c>
      <c r="BH230" s="138">
        <f t="shared" si="7"/>
        <v>0</v>
      </c>
      <c r="BI230" s="138">
        <f t="shared" si="8"/>
        <v>0</v>
      </c>
      <c r="BJ230" s="17" t="s">
        <v>82</v>
      </c>
      <c r="BK230" s="138">
        <f t="shared" si="9"/>
        <v>0</v>
      </c>
      <c r="BL230" s="17" t="s">
        <v>329</v>
      </c>
      <c r="BM230" s="137" t="s">
        <v>346</v>
      </c>
    </row>
    <row r="231" spans="2:65" s="1" customFormat="1" ht="16.5" customHeight="1" x14ac:dyDescent="0.2">
      <c r="B231" s="125"/>
      <c r="C231" s="126" t="s">
        <v>347</v>
      </c>
      <c r="D231" s="126" t="s">
        <v>127</v>
      </c>
      <c r="E231" s="127" t="s">
        <v>348</v>
      </c>
      <c r="F231" s="128" t="s">
        <v>349</v>
      </c>
      <c r="G231" s="129" t="s">
        <v>130</v>
      </c>
      <c r="H231" s="130">
        <v>1</v>
      </c>
      <c r="I231" s="131"/>
      <c r="J231" s="131">
        <f t="shared" si="0"/>
        <v>0</v>
      </c>
      <c r="K231" s="132"/>
      <c r="L231" s="29"/>
      <c r="M231" s="133" t="s">
        <v>1</v>
      </c>
      <c r="N231" s="134" t="s">
        <v>39</v>
      </c>
      <c r="O231" s="135">
        <v>0</v>
      </c>
      <c r="P231" s="135">
        <f t="shared" si="1"/>
        <v>0</v>
      </c>
      <c r="Q231" s="135">
        <v>0</v>
      </c>
      <c r="R231" s="135">
        <f t="shared" si="2"/>
        <v>0</v>
      </c>
      <c r="S231" s="135">
        <v>0</v>
      </c>
      <c r="T231" s="136">
        <f t="shared" si="3"/>
        <v>0</v>
      </c>
      <c r="AR231" s="137" t="s">
        <v>329</v>
      </c>
      <c r="AT231" s="137" t="s">
        <v>127</v>
      </c>
      <c r="AU231" s="137" t="s">
        <v>84</v>
      </c>
      <c r="AY231" s="17" t="s">
        <v>124</v>
      </c>
      <c r="BE231" s="138">
        <f t="shared" si="4"/>
        <v>0</v>
      </c>
      <c r="BF231" s="138">
        <f t="shared" si="5"/>
        <v>0</v>
      </c>
      <c r="BG231" s="138">
        <f t="shared" si="6"/>
        <v>0</v>
      </c>
      <c r="BH231" s="138">
        <f t="shared" si="7"/>
        <v>0</v>
      </c>
      <c r="BI231" s="138">
        <f t="shared" si="8"/>
        <v>0</v>
      </c>
      <c r="BJ231" s="17" t="s">
        <v>82</v>
      </c>
      <c r="BK231" s="138">
        <f t="shared" si="9"/>
        <v>0</v>
      </c>
      <c r="BL231" s="17" t="s">
        <v>329</v>
      </c>
      <c r="BM231" s="137" t="s">
        <v>350</v>
      </c>
    </row>
    <row r="232" spans="2:65" s="1" customFormat="1" ht="16.5" customHeight="1" x14ac:dyDescent="0.2">
      <c r="B232" s="125"/>
      <c r="C232" s="126" t="s">
        <v>351</v>
      </c>
      <c r="D232" s="126" t="s">
        <v>127</v>
      </c>
      <c r="E232" s="127" t="s">
        <v>352</v>
      </c>
      <c r="F232" s="128" t="s">
        <v>353</v>
      </c>
      <c r="G232" s="129" t="s">
        <v>130</v>
      </c>
      <c r="H232" s="130">
        <v>1</v>
      </c>
      <c r="I232" s="131"/>
      <c r="J232" s="131">
        <f t="shared" si="0"/>
        <v>0</v>
      </c>
      <c r="K232" s="132"/>
      <c r="L232" s="29"/>
      <c r="M232" s="133" t="s">
        <v>1</v>
      </c>
      <c r="N232" s="134" t="s">
        <v>39</v>
      </c>
      <c r="O232" s="135">
        <v>0</v>
      </c>
      <c r="P232" s="135">
        <f t="shared" si="1"/>
        <v>0</v>
      </c>
      <c r="Q232" s="135">
        <v>0</v>
      </c>
      <c r="R232" s="135">
        <f t="shared" si="2"/>
        <v>0</v>
      </c>
      <c r="S232" s="135">
        <v>0</v>
      </c>
      <c r="T232" s="136">
        <f t="shared" si="3"/>
        <v>0</v>
      </c>
      <c r="AR232" s="137" t="s">
        <v>329</v>
      </c>
      <c r="AT232" s="137" t="s">
        <v>127</v>
      </c>
      <c r="AU232" s="137" t="s">
        <v>84</v>
      </c>
      <c r="AY232" s="17" t="s">
        <v>124</v>
      </c>
      <c r="BE232" s="138">
        <f t="shared" si="4"/>
        <v>0</v>
      </c>
      <c r="BF232" s="138">
        <f t="shared" si="5"/>
        <v>0</v>
      </c>
      <c r="BG232" s="138">
        <f t="shared" si="6"/>
        <v>0</v>
      </c>
      <c r="BH232" s="138">
        <f t="shared" si="7"/>
        <v>0</v>
      </c>
      <c r="BI232" s="138">
        <f t="shared" si="8"/>
        <v>0</v>
      </c>
      <c r="BJ232" s="17" t="s">
        <v>82</v>
      </c>
      <c r="BK232" s="138">
        <f t="shared" si="9"/>
        <v>0</v>
      </c>
      <c r="BL232" s="17" t="s">
        <v>329</v>
      </c>
      <c r="BM232" s="137" t="s">
        <v>354</v>
      </c>
    </row>
    <row r="233" spans="2:65" s="1" customFormat="1" ht="16.5" customHeight="1" x14ac:dyDescent="0.2">
      <c r="B233" s="125"/>
      <c r="C233" s="126" t="s">
        <v>355</v>
      </c>
      <c r="D233" s="126" t="s">
        <v>127</v>
      </c>
      <c r="E233" s="127" t="s">
        <v>356</v>
      </c>
      <c r="F233" s="128" t="s">
        <v>357</v>
      </c>
      <c r="G233" s="129" t="s">
        <v>130</v>
      </c>
      <c r="H233" s="130">
        <v>1</v>
      </c>
      <c r="I233" s="131"/>
      <c r="J233" s="131">
        <f t="shared" si="0"/>
        <v>0</v>
      </c>
      <c r="K233" s="132"/>
      <c r="L233" s="29"/>
      <c r="M233" s="133" t="s">
        <v>1</v>
      </c>
      <c r="N233" s="134" t="s">
        <v>39</v>
      </c>
      <c r="O233" s="135">
        <v>0</v>
      </c>
      <c r="P233" s="135">
        <f t="shared" si="1"/>
        <v>0</v>
      </c>
      <c r="Q233" s="135">
        <v>0</v>
      </c>
      <c r="R233" s="135">
        <f t="shared" si="2"/>
        <v>0</v>
      </c>
      <c r="S233" s="135">
        <v>0</v>
      </c>
      <c r="T233" s="136">
        <f t="shared" si="3"/>
        <v>0</v>
      </c>
      <c r="AR233" s="137" t="s">
        <v>329</v>
      </c>
      <c r="AT233" s="137" t="s">
        <v>127</v>
      </c>
      <c r="AU233" s="137" t="s">
        <v>84</v>
      </c>
      <c r="AY233" s="17" t="s">
        <v>124</v>
      </c>
      <c r="BE233" s="138">
        <f t="shared" si="4"/>
        <v>0</v>
      </c>
      <c r="BF233" s="138">
        <f t="shared" si="5"/>
        <v>0</v>
      </c>
      <c r="BG233" s="138">
        <f t="shared" si="6"/>
        <v>0</v>
      </c>
      <c r="BH233" s="138">
        <f t="shared" si="7"/>
        <v>0</v>
      </c>
      <c r="BI233" s="138">
        <f t="shared" si="8"/>
        <v>0</v>
      </c>
      <c r="BJ233" s="17" t="s">
        <v>82</v>
      </c>
      <c r="BK233" s="138">
        <f t="shared" si="9"/>
        <v>0</v>
      </c>
      <c r="BL233" s="17" t="s">
        <v>329</v>
      </c>
      <c r="BM233" s="137" t="s">
        <v>358</v>
      </c>
    </row>
    <row r="234" spans="2:65" s="1" customFormat="1" ht="16.5" customHeight="1" x14ac:dyDescent="0.2">
      <c r="B234" s="125"/>
      <c r="C234" s="126" t="s">
        <v>359</v>
      </c>
      <c r="D234" s="126" t="s">
        <v>127</v>
      </c>
      <c r="E234" s="127" t="s">
        <v>360</v>
      </c>
      <c r="F234" s="128" t="s">
        <v>361</v>
      </c>
      <c r="G234" s="129" t="s">
        <v>130</v>
      </c>
      <c r="H234" s="130">
        <v>1</v>
      </c>
      <c r="I234" s="131"/>
      <c r="J234" s="131">
        <f t="shared" si="0"/>
        <v>0</v>
      </c>
      <c r="K234" s="132"/>
      <c r="L234" s="29"/>
      <c r="M234" s="133" t="s">
        <v>1</v>
      </c>
      <c r="N234" s="134" t="s">
        <v>39</v>
      </c>
      <c r="O234" s="135">
        <v>0</v>
      </c>
      <c r="P234" s="135">
        <f t="shared" si="1"/>
        <v>0</v>
      </c>
      <c r="Q234" s="135">
        <v>0</v>
      </c>
      <c r="R234" s="135">
        <f t="shared" si="2"/>
        <v>0</v>
      </c>
      <c r="S234" s="135">
        <v>0</v>
      </c>
      <c r="T234" s="136">
        <f t="shared" si="3"/>
        <v>0</v>
      </c>
      <c r="AR234" s="137" t="s">
        <v>329</v>
      </c>
      <c r="AT234" s="137" t="s">
        <v>127</v>
      </c>
      <c r="AU234" s="137" t="s">
        <v>84</v>
      </c>
      <c r="AY234" s="17" t="s">
        <v>124</v>
      </c>
      <c r="BE234" s="138">
        <f t="shared" si="4"/>
        <v>0</v>
      </c>
      <c r="BF234" s="138">
        <f t="shared" si="5"/>
        <v>0</v>
      </c>
      <c r="BG234" s="138">
        <f t="shared" si="6"/>
        <v>0</v>
      </c>
      <c r="BH234" s="138">
        <f t="shared" si="7"/>
        <v>0</v>
      </c>
      <c r="BI234" s="138">
        <f t="shared" si="8"/>
        <v>0</v>
      </c>
      <c r="BJ234" s="17" t="s">
        <v>82</v>
      </c>
      <c r="BK234" s="138">
        <f t="shared" si="9"/>
        <v>0</v>
      </c>
      <c r="BL234" s="17" t="s">
        <v>329</v>
      </c>
      <c r="BM234" s="137" t="s">
        <v>362</v>
      </c>
    </row>
    <row r="235" spans="2:65" s="1" customFormat="1" ht="16.5" customHeight="1" x14ac:dyDescent="0.2">
      <c r="B235" s="125"/>
      <c r="C235" s="126" t="s">
        <v>363</v>
      </c>
      <c r="D235" s="126" t="s">
        <v>127</v>
      </c>
      <c r="E235" s="127" t="s">
        <v>364</v>
      </c>
      <c r="F235" s="128" t="s">
        <v>365</v>
      </c>
      <c r="G235" s="129" t="s">
        <v>130</v>
      </c>
      <c r="H235" s="130">
        <v>1</v>
      </c>
      <c r="I235" s="131"/>
      <c r="J235" s="131">
        <f t="shared" si="0"/>
        <v>0</v>
      </c>
      <c r="K235" s="132"/>
      <c r="L235" s="29"/>
      <c r="M235" s="133" t="s">
        <v>1</v>
      </c>
      <c r="N235" s="134" t="s">
        <v>39</v>
      </c>
      <c r="O235" s="135">
        <v>0</v>
      </c>
      <c r="P235" s="135">
        <f t="shared" si="1"/>
        <v>0</v>
      </c>
      <c r="Q235" s="135">
        <v>0</v>
      </c>
      <c r="R235" s="135">
        <f t="shared" si="2"/>
        <v>0</v>
      </c>
      <c r="S235" s="135">
        <v>0</v>
      </c>
      <c r="T235" s="136">
        <f t="shared" si="3"/>
        <v>0</v>
      </c>
      <c r="AR235" s="137" t="s">
        <v>329</v>
      </c>
      <c r="AT235" s="137" t="s">
        <v>127</v>
      </c>
      <c r="AU235" s="137" t="s">
        <v>84</v>
      </c>
      <c r="AY235" s="17" t="s">
        <v>124</v>
      </c>
      <c r="BE235" s="138">
        <f t="shared" si="4"/>
        <v>0</v>
      </c>
      <c r="BF235" s="138">
        <f t="shared" si="5"/>
        <v>0</v>
      </c>
      <c r="BG235" s="138">
        <f t="shared" si="6"/>
        <v>0</v>
      </c>
      <c r="BH235" s="138">
        <f t="shared" si="7"/>
        <v>0</v>
      </c>
      <c r="BI235" s="138">
        <f t="shared" si="8"/>
        <v>0</v>
      </c>
      <c r="BJ235" s="17" t="s">
        <v>82</v>
      </c>
      <c r="BK235" s="138">
        <f t="shared" si="9"/>
        <v>0</v>
      </c>
      <c r="BL235" s="17" t="s">
        <v>329</v>
      </c>
      <c r="BM235" s="137" t="s">
        <v>366</v>
      </c>
    </row>
    <row r="236" spans="2:65" s="1" customFormat="1" ht="16.5" customHeight="1" x14ac:dyDescent="0.2">
      <c r="B236" s="125"/>
      <c r="C236" s="126" t="s">
        <v>367</v>
      </c>
      <c r="D236" s="126" t="s">
        <v>127</v>
      </c>
      <c r="E236" s="127" t="s">
        <v>368</v>
      </c>
      <c r="F236" s="128" t="s">
        <v>369</v>
      </c>
      <c r="G236" s="129" t="s">
        <v>130</v>
      </c>
      <c r="H236" s="130">
        <v>1</v>
      </c>
      <c r="I236" s="131"/>
      <c r="J236" s="131">
        <f t="shared" si="0"/>
        <v>0</v>
      </c>
      <c r="K236" s="132"/>
      <c r="L236" s="29"/>
      <c r="M236" s="133" t="s">
        <v>1</v>
      </c>
      <c r="N236" s="134" t="s">
        <v>39</v>
      </c>
      <c r="O236" s="135">
        <v>0</v>
      </c>
      <c r="P236" s="135">
        <f t="shared" si="1"/>
        <v>0</v>
      </c>
      <c r="Q236" s="135">
        <v>0</v>
      </c>
      <c r="R236" s="135">
        <f t="shared" si="2"/>
        <v>0</v>
      </c>
      <c r="S236" s="135">
        <v>0</v>
      </c>
      <c r="T236" s="136">
        <f t="shared" si="3"/>
        <v>0</v>
      </c>
      <c r="AR236" s="137" t="s">
        <v>329</v>
      </c>
      <c r="AT236" s="137" t="s">
        <v>127</v>
      </c>
      <c r="AU236" s="137" t="s">
        <v>84</v>
      </c>
      <c r="AY236" s="17" t="s">
        <v>124</v>
      </c>
      <c r="BE236" s="138">
        <f t="shared" si="4"/>
        <v>0</v>
      </c>
      <c r="BF236" s="138">
        <f t="shared" si="5"/>
        <v>0</v>
      </c>
      <c r="BG236" s="138">
        <f t="shared" si="6"/>
        <v>0</v>
      </c>
      <c r="BH236" s="138">
        <f t="shared" si="7"/>
        <v>0</v>
      </c>
      <c r="BI236" s="138">
        <f t="shared" si="8"/>
        <v>0</v>
      </c>
      <c r="BJ236" s="17" t="s">
        <v>82</v>
      </c>
      <c r="BK236" s="138">
        <f t="shared" si="9"/>
        <v>0</v>
      </c>
      <c r="BL236" s="17" t="s">
        <v>329</v>
      </c>
      <c r="BM236" s="137" t="s">
        <v>370</v>
      </c>
    </row>
    <row r="237" spans="2:65" s="1" customFormat="1" ht="16.5" customHeight="1" x14ac:dyDescent="0.2">
      <c r="B237" s="125"/>
      <c r="C237" s="126" t="s">
        <v>371</v>
      </c>
      <c r="D237" s="126" t="s">
        <v>127</v>
      </c>
      <c r="E237" s="127" t="s">
        <v>372</v>
      </c>
      <c r="F237" s="128" t="s">
        <v>373</v>
      </c>
      <c r="G237" s="129" t="s">
        <v>130</v>
      </c>
      <c r="H237" s="130">
        <v>1</v>
      </c>
      <c r="I237" s="131"/>
      <c r="J237" s="131">
        <f t="shared" si="0"/>
        <v>0</v>
      </c>
      <c r="K237" s="132"/>
      <c r="L237" s="29"/>
      <c r="M237" s="133" t="s">
        <v>1</v>
      </c>
      <c r="N237" s="134" t="s">
        <v>39</v>
      </c>
      <c r="O237" s="135">
        <v>0</v>
      </c>
      <c r="P237" s="135">
        <f t="shared" si="1"/>
        <v>0</v>
      </c>
      <c r="Q237" s="135">
        <v>0</v>
      </c>
      <c r="R237" s="135">
        <f t="shared" si="2"/>
        <v>0</v>
      </c>
      <c r="S237" s="135">
        <v>0</v>
      </c>
      <c r="T237" s="136">
        <f t="shared" si="3"/>
        <v>0</v>
      </c>
      <c r="AR237" s="137" t="s">
        <v>329</v>
      </c>
      <c r="AT237" s="137" t="s">
        <v>127</v>
      </c>
      <c r="AU237" s="137" t="s">
        <v>84</v>
      </c>
      <c r="AY237" s="17" t="s">
        <v>124</v>
      </c>
      <c r="BE237" s="138">
        <f t="shared" si="4"/>
        <v>0</v>
      </c>
      <c r="BF237" s="138">
        <f t="shared" si="5"/>
        <v>0</v>
      </c>
      <c r="BG237" s="138">
        <f t="shared" si="6"/>
        <v>0</v>
      </c>
      <c r="BH237" s="138">
        <f t="shared" si="7"/>
        <v>0</v>
      </c>
      <c r="BI237" s="138">
        <f t="shared" si="8"/>
        <v>0</v>
      </c>
      <c r="BJ237" s="17" t="s">
        <v>82</v>
      </c>
      <c r="BK237" s="138">
        <f t="shared" si="9"/>
        <v>0</v>
      </c>
      <c r="BL237" s="17" t="s">
        <v>329</v>
      </c>
      <c r="BM237" s="137" t="s">
        <v>374</v>
      </c>
    </row>
    <row r="238" spans="2:65" s="1" customFormat="1" ht="16.5" customHeight="1" x14ac:dyDescent="0.2">
      <c r="B238" s="125"/>
      <c r="C238" s="126" t="s">
        <v>375</v>
      </c>
      <c r="D238" s="126" t="s">
        <v>127</v>
      </c>
      <c r="E238" s="127" t="s">
        <v>376</v>
      </c>
      <c r="F238" s="128" t="s">
        <v>377</v>
      </c>
      <c r="G238" s="129" t="s">
        <v>130</v>
      </c>
      <c r="H238" s="130">
        <v>1</v>
      </c>
      <c r="I238" s="131"/>
      <c r="J238" s="131">
        <f t="shared" si="0"/>
        <v>0</v>
      </c>
      <c r="K238" s="132"/>
      <c r="L238" s="29"/>
      <c r="M238" s="133" t="s">
        <v>1</v>
      </c>
      <c r="N238" s="134" t="s">
        <v>39</v>
      </c>
      <c r="O238" s="135">
        <v>0</v>
      </c>
      <c r="P238" s="135">
        <f t="shared" si="1"/>
        <v>0</v>
      </c>
      <c r="Q238" s="135">
        <v>0</v>
      </c>
      <c r="R238" s="135">
        <f t="shared" si="2"/>
        <v>0</v>
      </c>
      <c r="S238" s="135">
        <v>0</v>
      </c>
      <c r="T238" s="136">
        <f t="shared" si="3"/>
        <v>0</v>
      </c>
      <c r="AR238" s="137" t="s">
        <v>329</v>
      </c>
      <c r="AT238" s="137" t="s">
        <v>127</v>
      </c>
      <c r="AU238" s="137" t="s">
        <v>84</v>
      </c>
      <c r="AY238" s="17" t="s">
        <v>124</v>
      </c>
      <c r="BE238" s="138">
        <f t="shared" si="4"/>
        <v>0</v>
      </c>
      <c r="BF238" s="138">
        <f t="shared" si="5"/>
        <v>0</v>
      </c>
      <c r="BG238" s="138">
        <f t="shared" si="6"/>
        <v>0</v>
      </c>
      <c r="BH238" s="138">
        <f t="shared" si="7"/>
        <v>0</v>
      </c>
      <c r="BI238" s="138">
        <f t="shared" si="8"/>
        <v>0</v>
      </c>
      <c r="BJ238" s="17" t="s">
        <v>82</v>
      </c>
      <c r="BK238" s="138">
        <f t="shared" si="9"/>
        <v>0</v>
      </c>
      <c r="BL238" s="17" t="s">
        <v>329</v>
      </c>
      <c r="BM238" s="137" t="s">
        <v>378</v>
      </c>
    </row>
    <row r="239" spans="2:65" s="1" customFormat="1" ht="16.5" customHeight="1" x14ac:dyDescent="0.2">
      <c r="B239" s="125"/>
      <c r="C239" s="126" t="s">
        <v>379</v>
      </c>
      <c r="D239" s="126" t="s">
        <v>127</v>
      </c>
      <c r="E239" s="127" t="s">
        <v>380</v>
      </c>
      <c r="F239" s="128" t="s">
        <v>381</v>
      </c>
      <c r="G239" s="129" t="s">
        <v>130</v>
      </c>
      <c r="H239" s="130">
        <v>1</v>
      </c>
      <c r="I239" s="131"/>
      <c r="J239" s="131">
        <f t="shared" si="0"/>
        <v>0</v>
      </c>
      <c r="K239" s="132"/>
      <c r="L239" s="29"/>
      <c r="M239" s="133" t="s">
        <v>1</v>
      </c>
      <c r="N239" s="134" t="s">
        <v>39</v>
      </c>
      <c r="O239" s="135">
        <v>0</v>
      </c>
      <c r="P239" s="135">
        <f t="shared" si="1"/>
        <v>0</v>
      </c>
      <c r="Q239" s="135">
        <v>0</v>
      </c>
      <c r="R239" s="135">
        <f t="shared" si="2"/>
        <v>0</v>
      </c>
      <c r="S239" s="135">
        <v>0</v>
      </c>
      <c r="T239" s="136">
        <f t="shared" si="3"/>
        <v>0</v>
      </c>
      <c r="AR239" s="137" t="s">
        <v>329</v>
      </c>
      <c r="AT239" s="137" t="s">
        <v>127</v>
      </c>
      <c r="AU239" s="137" t="s">
        <v>84</v>
      </c>
      <c r="AY239" s="17" t="s">
        <v>124</v>
      </c>
      <c r="BE239" s="138">
        <f t="shared" si="4"/>
        <v>0</v>
      </c>
      <c r="BF239" s="138">
        <f t="shared" si="5"/>
        <v>0</v>
      </c>
      <c r="BG239" s="138">
        <f t="shared" si="6"/>
        <v>0</v>
      </c>
      <c r="BH239" s="138">
        <f t="shared" si="7"/>
        <v>0</v>
      </c>
      <c r="BI239" s="138">
        <f t="shared" si="8"/>
        <v>0</v>
      </c>
      <c r="BJ239" s="17" t="s">
        <v>82</v>
      </c>
      <c r="BK239" s="138">
        <f t="shared" si="9"/>
        <v>0</v>
      </c>
      <c r="BL239" s="17" t="s">
        <v>329</v>
      </c>
      <c r="BM239" s="137" t="s">
        <v>382</v>
      </c>
    </row>
    <row r="240" spans="2:65" s="1" customFormat="1" ht="16.5" customHeight="1" x14ac:dyDescent="0.2">
      <c r="B240" s="125"/>
      <c r="C240" s="126" t="s">
        <v>383</v>
      </c>
      <c r="D240" s="126" t="s">
        <v>127</v>
      </c>
      <c r="E240" s="127" t="s">
        <v>384</v>
      </c>
      <c r="F240" s="128" t="s">
        <v>385</v>
      </c>
      <c r="G240" s="129" t="s">
        <v>130</v>
      </c>
      <c r="H240" s="130">
        <v>1</v>
      </c>
      <c r="I240" s="131"/>
      <c r="J240" s="131">
        <f t="shared" si="0"/>
        <v>0</v>
      </c>
      <c r="K240" s="132"/>
      <c r="L240" s="29"/>
      <c r="M240" s="133" t="s">
        <v>1</v>
      </c>
      <c r="N240" s="134" t="s">
        <v>39</v>
      </c>
      <c r="O240" s="135">
        <v>0</v>
      </c>
      <c r="P240" s="135">
        <f t="shared" si="1"/>
        <v>0</v>
      </c>
      <c r="Q240" s="135">
        <v>0</v>
      </c>
      <c r="R240" s="135">
        <f t="shared" si="2"/>
        <v>0</v>
      </c>
      <c r="S240" s="135">
        <v>0</v>
      </c>
      <c r="T240" s="136">
        <f t="shared" si="3"/>
        <v>0</v>
      </c>
      <c r="AR240" s="137" t="s">
        <v>329</v>
      </c>
      <c r="AT240" s="137" t="s">
        <v>127</v>
      </c>
      <c r="AU240" s="137" t="s">
        <v>84</v>
      </c>
      <c r="AY240" s="17" t="s">
        <v>124</v>
      </c>
      <c r="BE240" s="138">
        <f t="shared" si="4"/>
        <v>0</v>
      </c>
      <c r="BF240" s="138">
        <f t="shared" si="5"/>
        <v>0</v>
      </c>
      <c r="BG240" s="138">
        <f t="shared" si="6"/>
        <v>0</v>
      </c>
      <c r="BH240" s="138">
        <f t="shared" si="7"/>
        <v>0</v>
      </c>
      <c r="BI240" s="138">
        <f t="shared" si="8"/>
        <v>0</v>
      </c>
      <c r="BJ240" s="17" t="s">
        <v>82</v>
      </c>
      <c r="BK240" s="138">
        <f t="shared" si="9"/>
        <v>0</v>
      </c>
      <c r="BL240" s="17" t="s">
        <v>329</v>
      </c>
      <c r="BM240" s="137" t="s">
        <v>386</v>
      </c>
    </row>
    <row r="241" spans="2:65" s="1" customFormat="1" ht="16.5" customHeight="1" x14ac:dyDescent="0.2">
      <c r="B241" s="125"/>
      <c r="C241" s="126" t="s">
        <v>387</v>
      </c>
      <c r="D241" s="126" t="s">
        <v>127</v>
      </c>
      <c r="E241" s="127" t="s">
        <v>388</v>
      </c>
      <c r="F241" s="128" t="s">
        <v>389</v>
      </c>
      <c r="G241" s="129" t="s">
        <v>130</v>
      </c>
      <c r="H241" s="130">
        <v>1</v>
      </c>
      <c r="I241" s="131"/>
      <c r="J241" s="131">
        <f t="shared" si="0"/>
        <v>0</v>
      </c>
      <c r="K241" s="132"/>
      <c r="L241" s="29"/>
      <c r="M241" s="133" t="s">
        <v>1</v>
      </c>
      <c r="N241" s="134" t="s">
        <v>39</v>
      </c>
      <c r="O241" s="135">
        <v>0</v>
      </c>
      <c r="P241" s="135">
        <f t="shared" si="1"/>
        <v>0</v>
      </c>
      <c r="Q241" s="135">
        <v>0</v>
      </c>
      <c r="R241" s="135">
        <f t="shared" si="2"/>
        <v>0</v>
      </c>
      <c r="S241" s="135">
        <v>0</v>
      </c>
      <c r="T241" s="136">
        <f t="shared" si="3"/>
        <v>0</v>
      </c>
      <c r="AR241" s="137" t="s">
        <v>329</v>
      </c>
      <c r="AT241" s="137" t="s">
        <v>127</v>
      </c>
      <c r="AU241" s="137" t="s">
        <v>84</v>
      </c>
      <c r="AY241" s="17" t="s">
        <v>124</v>
      </c>
      <c r="BE241" s="138">
        <f t="shared" si="4"/>
        <v>0</v>
      </c>
      <c r="BF241" s="138">
        <f t="shared" si="5"/>
        <v>0</v>
      </c>
      <c r="BG241" s="138">
        <f t="shared" si="6"/>
        <v>0</v>
      </c>
      <c r="BH241" s="138">
        <f t="shared" si="7"/>
        <v>0</v>
      </c>
      <c r="BI241" s="138">
        <f t="shared" si="8"/>
        <v>0</v>
      </c>
      <c r="BJ241" s="17" t="s">
        <v>82</v>
      </c>
      <c r="BK241" s="138">
        <f t="shared" si="9"/>
        <v>0</v>
      </c>
      <c r="BL241" s="17" t="s">
        <v>329</v>
      </c>
      <c r="BM241" s="137" t="s">
        <v>390</v>
      </c>
    </row>
    <row r="242" spans="2:65" s="1" customFormat="1" ht="16.5" customHeight="1" x14ac:dyDescent="0.2">
      <c r="B242" s="125"/>
      <c r="C242" s="126" t="s">
        <v>391</v>
      </c>
      <c r="D242" s="126" t="s">
        <v>127</v>
      </c>
      <c r="E242" s="127" t="s">
        <v>392</v>
      </c>
      <c r="F242" s="128" t="s">
        <v>393</v>
      </c>
      <c r="G242" s="129" t="s">
        <v>130</v>
      </c>
      <c r="H242" s="130">
        <v>1</v>
      </c>
      <c r="I242" s="131"/>
      <c r="J242" s="131">
        <f t="shared" si="0"/>
        <v>0</v>
      </c>
      <c r="K242" s="132"/>
      <c r="L242" s="29"/>
      <c r="M242" s="133" t="s">
        <v>1</v>
      </c>
      <c r="N242" s="134" t="s">
        <v>39</v>
      </c>
      <c r="O242" s="135">
        <v>0</v>
      </c>
      <c r="P242" s="135">
        <f t="shared" si="1"/>
        <v>0</v>
      </c>
      <c r="Q242" s="135">
        <v>0</v>
      </c>
      <c r="R242" s="135">
        <f t="shared" si="2"/>
        <v>0</v>
      </c>
      <c r="S242" s="135">
        <v>0</v>
      </c>
      <c r="T242" s="136">
        <f t="shared" si="3"/>
        <v>0</v>
      </c>
      <c r="AR242" s="137" t="s">
        <v>329</v>
      </c>
      <c r="AT242" s="137" t="s">
        <v>127</v>
      </c>
      <c r="AU242" s="137" t="s">
        <v>84</v>
      </c>
      <c r="AY242" s="17" t="s">
        <v>124</v>
      </c>
      <c r="BE242" s="138">
        <f t="shared" si="4"/>
        <v>0</v>
      </c>
      <c r="BF242" s="138">
        <f t="shared" si="5"/>
        <v>0</v>
      </c>
      <c r="BG242" s="138">
        <f t="shared" si="6"/>
        <v>0</v>
      </c>
      <c r="BH242" s="138">
        <f t="shared" si="7"/>
        <v>0</v>
      </c>
      <c r="BI242" s="138">
        <f t="shared" si="8"/>
        <v>0</v>
      </c>
      <c r="BJ242" s="17" t="s">
        <v>82</v>
      </c>
      <c r="BK242" s="138">
        <f t="shared" si="9"/>
        <v>0</v>
      </c>
      <c r="BL242" s="17" t="s">
        <v>329</v>
      </c>
      <c r="BM242" s="137" t="s">
        <v>394</v>
      </c>
    </row>
    <row r="243" spans="2:65" s="1" customFormat="1" ht="16.5" customHeight="1" x14ac:dyDescent="0.2">
      <c r="B243" s="125"/>
      <c r="C243" s="126" t="s">
        <v>395</v>
      </c>
      <c r="D243" s="126" t="s">
        <v>127</v>
      </c>
      <c r="E243" s="127" t="s">
        <v>396</v>
      </c>
      <c r="F243" s="128" t="s">
        <v>397</v>
      </c>
      <c r="G243" s="129" t="s">
        <v>130</v>
      </c>
      <c r="H243" s="130">
        <v>1</v>
      </c>
      <c r="I243" s="131"/>
      <c r="J243" s="131">
        <f t="shared" si="0"/>
        <v>0</v>
      </c>
      <c r="K243" s="132"/>
      <c r="L243" s="29"/>
      <c r="M243" s="133" t="s">
        <v>1</v>
      </c>
      <c r="N243" s="134" t="s">
        <v>39</v>
      </c>
      <c r="O243" s="135">
        <v>0</v>
      </c>
      <c r="P243" s="135">
        <f t="shared" si="1"/>
        <v>0</v>
      </c>
      <c r="Q243" s="135">
        <v>0</v>
      </c>
      <c r="R243" s="135">
        <f t="shared" si="2"/>
        <v>0</v>
      </c>
      <c r="S243" s="135">
        <v>0</v>
      </c>
      <c r="T243" s="136">
        <f t="shared" si="3"/>
        <v>0</v>
      </c>
      <c r="AR243" s="137" t="s">
        <v>329</v>
      </c>
      <c r="AT243" s="137" t="s">
        <v>127</v>
      </c>
      <c r="AU243" s="137" t="s">
        <v>84</v>
      </c>
      <c r="AY243" s="17" t="s">
        <v>124</v>
      </c>
      <c r="BE243" s="138">
        <f t="shared" si="4"/>
        <v>0</v>
      </c>
      <c r="BF243" s="138">
        <f t="shared" si="5"/>
        <v>0</v>
      </c>
      <c r="BG243" s="138">
        <f t="shared" si="6"/>
        <v>0</v>
      </c>
      <c r="BH243" s="138">
        <f t="shared" si="7"/>
        <v>0</v>
      </c>
      <c r="BI243" s="138">
        <f t="shared" si="8"/>
        <v>0</v>
      </c>
      <c r="BJ243" s="17" t="s">
        <v>82</v>
      </c>
      <c r="BK243" s="138">
        <f t="shared" si="9"/>
        <v>0</v>
      </c>
      <c r="BL243" s="17" t="s">
        <v>329</v>
      </c>
      <c r="BM243" s="137" t="s">
        <v>398</v>
      </c>
    </row>
    <row r="244" spans="2:65" s="1" customFormat="1" ht="16.5" customHeight="1" x14ac:dyDescent="0.2">
      <c r="B244" s="125"/>
      <c r="C244" s="126" t="s">
        <v>399</v>
      </c>
      <c r="D244" s="126" t="s">
        <v>127</v>
      </c>
      <c r="E244" s="127" t="s">
        <v>400</v>
      </c>
      <c r="F244" s="128" t="s">
        <v>401</v>
      </c>
      <c r="G244" s="129" t="s">
        <v>130</v>
      </c>
      <c r="H244" s="130">
        <v>1</v>
      </c>
      <c r="I244" s="131"/>
      <c r="J244" s="131">
        <f t="shared" si="0"/>
        <v>0</v>
      </c>
      <c r="K244" s="132"/>
      <c r="L244" s="29"/>
      <c r="M244" s="133" t="s">
        <v>1</v>
      </c>
      <c r="N244" s="134" t="s">
        <v>39</v>
      </c>
      <c r="O244" s="135">
        <v>0</v>
      </c>
      <c r="P244" s="135">
        <f t="shared" si="1"/>
        <v>0</v>
      </c>
      <c r="Q244" s="135">
        <v>0</v>
      </c>
      <c r="R244" s="135">
        <f t="shared" si="2"/>
        <v>0</v>
      </c>
      <c r="S244" s="135">
        <v>0</v>
      </c>
      <c r="T244" s="136">
        <f t="shared" si="3"/>
        <v>0</v>
      </c>
      <c r="AR244" s="137" t="s">
        <v>329</v>
      </c>
      <c r="AT244" s="137" t="s">
        <v>127</v>
      </c>
      <c r="AU244" s="137" t="s">
        <v>84</v>
      </c>
      <c r="AY244" s="17" t="s">
        <v>124</v>
      </c>
      <c r="BE244" s="138">
        <f t="shared" si="4"/>
        <v>0</v>
      </c>
      <c r="BF244" s="138">
        <f t="shared" si="5"/>
        <v>0</v>
      </c>
      <c r="BG244" s="138">
        <f t="shared" si="6"/>
        <v>0</v>
      </c>
      <c r="BH244" s="138">
        <f t="shared" si="7"/>
        <v>0</v>
      </c>
      <c r="BI244" s="138">
        <f t="shared" si="8"/>
        <v>0</v>
      </c>
      <c r="BJ244" s="17" t="s">
        <v>82</v>
      </c>
      <c r="BK244" s="138">
        <f t="shared" si="9"/>
        <v>0</v>
      </c>
      <c r="BL244" s="17" t="s">
        <v>329</v>
      </c>
      <c r="BM244" s="137" t="s">
        <v>402</v>
      </c>
    </row>
    <row r="245" spans="2:65" s="1" customFormat="1" ht="16.5" customHeight="1" x14ac:dyDescent="0.2">
      <c r="B245" s="125"/>
      <c r="C245" s="126" t="s">
        <v>403</v>
      </c>
      <c r="D245" s="126" t="s">
        <v>127</v>
      </c>
      <c r="E245" s="127" t="s">
        <v>404</v>
      </c>
      <c r="F245" s="128" t="s">
        <v>405</v>
      </c>
      <c r="G245" s="129" t="s">
        <v>147</v>
      </c>
      <c r="H245" s="130">
        <v>18</v>
      </c>
      <c r="I245" s="131"/>
      <c r="J245" s="131">
        <f t="shared" si="0"/>
        <v>0</v>
      </c>
      <c r="K245" s="132"/>
      <c r="L245" s="29"/>
      <c r="M245" s="133" t="s">
        <v>1</v>
      </c>
      <c r="N245" s="134" t="s">
        <v>39</v>
      </c>
      <c r="O245" s="135">
        <v>0</v>
      </c>
      <c r="P245" s="135">
        <f t="shared" si="1"/>
        <v>0</v>
      </c>
      <c r="Q245" s="135">
        <v>0</v>
      </c>
      <c r="R245" s="135">
        <f t="shared" si="2"/>
        <v>0</v>
      </c>
      <c r="S245" s="135">
        <v>0</v>
      </c>
      <c r="T245" s="136">
        <f t="shared" si="3"/>
        <v>0</v>
      </c>
      <c r="AR245" s="137" t="s">
        <v>329</v>
      </c>
      <c r="AT245" s="137" t="s">
        <v>127</v>
      </c>
      <c r="AU245" s="137" t="s">
        <v>84</v>
      </c>
      <c r="AY245" s="17" t="s">
        <v>124</v>
      </c>
      <c r="BE245" s="138">
        <f t="shared" si="4"/>
        <v>0</v>
      </c>
      <c r="BF245" s="138">
        <f t="shared" si="5"/>
        <v>0</v>
      </c>
      <c r="BG245" s="138">
        <f t="shared" si="6"/>
        <v>0</v>
      </c>
      <c r="BH245" s="138">
        <f t="shared" si="7"/>
        <v>0</v>
      </c>
      <c r="BI245" s="138">
        <f t="shared" si="8"/>
        <v>0</v>
      </c>
      <c r="BJ245" s="17" t="s">
        <v>82</v>
      </c>
      <c r="BK245" s="138">
        <f t="shared" si="9"/>
        <v>0</v>
      </c>
      <c r="BL245" s="17" t="s">
        <v>329</v>
      </c>
      <c r="BM245" s="137" t="s">
        <v>406</v>
      </c>
    </row>
    <row r="246" spans="2:65" s="11" customFormat="1" ht="22.9" customHeight="1" x14ac:dyDescent="0.2">
      <c r="B246" s="114"/>
      <c r="D246" s="115" t="s">
        <v>73</v>
      </c>
      <c r="E246" s="123" t="s">
        <v>407</v>
      </c>
      <c r="F246" s="123" t="s">
        <v>408</v>
      </c>
      <c r="J246" s="124">
        <f>BK246</f>
        <v>0</v>
      </c>
      <c r="L246" s="114"/>
      <c r="M246" s="118"/>
      <c r="P246" s="119">
        <f>SUM(P247:P250)</f>
        <v>8.6012500000000003</v>
      </c>
      <c r="R246" s="119">
        <f>SUM(R247:R250)</f>
        <v>1.33E-3</v>
      </c>
      <c r="T246" s="120">
        <f>SUM(T247:T250)</f>
        <v>0.157</v>
      </c>
      <c r="AR246" s="115" t="s">
        <v>136</v>
      </c>
      <c r="AT246" s="121" t="s">
        <v>73</v>
      </c>
      <c r="AU246" s="121" t="s">
        <v>82</v>
      </c>
      <c r="AY246" s="115" t="s">
        <v>124</v>
      </c>
      <c r="BK246" s="122">
        <f>SUM(BK247:BK250)</f>
        <v>0</v>
      </c>
    </row>
    <row r="247" spans="2:65" s="1" customFormat="1" ht="24.2" customHeight="1" x14ac:dyDescent="0.2">
      <c r="B247" s="125"/>
      <c r="C247" s="126" t="s">
        <v>409</v>
      </c>
      <c r="D247" s="126" t="s">
        <v>127</v>
      </c>
      <c r="E247" s="127" t="s">
        <v>410</v>
      </c>
      <c r="F247" s="128" t="s">
        <v>411</v>
      </c>
      <c r="G247" s="129" t="s">
        <v>181</v>
      </c>
      <c r="H247" s="130">
        <v>24</v>
      </c>
      <c r="I247" s="131"/>
      <c r="J247" s="131">
        <f>ROUND(I247*H247,2)</f>
        <v>0</v>
      </c>
      <c r="K247" s="132"/>
      <c r="L247" s="29"/>
      <c r="M247" s="133" t="s">
        <v>1</v>
      </c>
      <c r="N247" s="134" t="s">
        <v>39</v>
      </c>
      <c r="O247" s="135">
        <v>0.112</v>
      </c>
      <c r="P247" s="135">
        <f>O247*H247</f>
        <v>2.6880000000000002</v>
      </c>
      <c r="Q247" s="135">
        <v>1.0000000000000001E-5</v>
      </c>
      <c r="R247" s="135">
        <f>Q247*H247</f>
        <v>2.4000000000000003E-4</v>
      </c>
      <c r="S247" s="135">
        <v>2E-3</v>
      </c>
      <c r="T247" s="136">
        <f>S247*H247</f>
        <v>4.8000000000000001E-2</v>
      </c>
      <c r="AR247" s="137" t="s">
        <v>329</v>
      </c>
      <c r="AT247" s="137" t="s">
        <v>127</v>
      </c>
      <c r="AU247" s="137" t="s">
        <v>84</v>
      </c>
      <c r="AY247" s="17" t="s">
        <v>124</v>
      </c>
      <c r="BE247" s="138">
        <f>IF(N247="základní",J247,0)</f>
        <v>0</v>
      </c>
      <c r="BF247" s="138">
        <f>IF(N247="snížená",J247,0)</f>
        <v>0</v>
      </c>
      <c r="BG247" s="138">
        <f>IF(N247="zákl. přenesená",J247,0)</f>
        <v>0</v>
      </c>
      <c r="BH247" s="138">
        <f>IF(N247="sníž. přenesená",J247,0)</f>
        <v>0</v>
      </c>
      <c r="BI247" s="138">
        <f>IF(N247="nulová",J247,0)</f>
        <v>0</v>
      </c>
      <c r="BJ247" s="17" t="s">
        <v>82</v>
      </c>
      <c r="BK247" s="138">
        <f>ROUND(I247*H247,2)</f>
        <v>0</v>
      </c>
      <c r="BL247" s="17" t="s">
        <v>329</v>
      </c>
      <c r="BM247" s="137" t="s">
        <v>412</v>
      </c>
    </row>
    <row r="248" spans="2:65" s="12" customFormat="1" ht="11.25" x14ac:dyDescent="0.2">
      <c r="B248" s="139"/>
      <c r="D248" s="140" t="s">
        <v>149</v>
      </c>
      <c r="E248" s="141" t="s">
        <v>1</v>
      </c>
      <c r="F248" s="142" t="s">
        <v>413</v>
      </c>
      <c r="H248" s="143">
        <v>24</v>
      </c>
      <c r="L248" s="139"/>
      <c r="M248" s="144"/>
      <c r="T248" s="145"/>
      <c r="AT248" s="141" t="s">
        <v>149</v>
      </c>
      <c r="AU248" s="141" t="s">
        <v>84</v>
      </c>
      <c r="AV248" s="12" t="s">
        <v>84</v>
      </c>
      <c r="AW248" s="12" t="s">
        <v>30</v>
      </c>
      <c r="AX248" s="12" t="s">
        <v>82</v>
      </c>
      <c r="AY248" s="141" t="s">
        <v>124</v>
      </c>
    </row>
    <row r="249" spans="2:65" s="1" customFormat="1" ht="24.2" customHeight="1" x14ac:dyDescent="0.2">
      <c r="B249" s="125"/>
      <c r="C249" s="126" t="s">
        <v>414</v>
      </c>
      <c r="D249" s="126" t="s">
        <v>127</v>
      </c>
      <c r="E249" s="127" t="s">
        <v>415</v>
      </c>
      <c r="F249" s="128" t="s">
        <v>416</v>
      </c>
      <c r="G249" s="129" t="s">
        <v>181</v>
      </c>
      <c r="H249" s="130">
        <v>27.25</v>
      </c>
      <c r="I249" s="131"/>
      <c r="J249" s="131">
        <f>ROUND(I249*H249,2)</f>
        <v>0</v>
      </c>
      <c r="K249" s="132"/>
      <c r="L249" s="29"/>
      <c r="M249" s="133" t="s">
        <v>1</v>
      </c>
      <c r="N249" s="134" t="s">
        <v>39</v>
      </c>
      <c r="O249" s="135">
        <v>0.217</v>
      </c>
      <c r="P249" s="135">
        <f>O249*H249</f>
        <v>5.9132499999999997</v>
      </c>
      <c r="Q249" s="135">
        <v>4.0000000000000003E-5</v>
      </c>
      <c r="R249" s="135">
        <f>Q249*H249</f>
        <v>1.09E-3</v>
      </c>
      <c r="S249" s="135">
        <v>4.0000000000000001E-3</v>
      </c>
      <c r="T249" s="136">
        <f>S249*H249</f>
        <v>0.109</v>
      </c>
      <c r="AR249" s="137" t="s">
        <v>329</v>
      </c>
      <c r="AT249" s="137" t="s">
        <v>127</v>
      </c>
      <c r="AU249" s="137" t="s">
        <v>84</v>
      </c>
      <c r="AY249" s="17" t="s">
        <v>124</v>
      </c>
      <c r="BE249" s="138">
        <f>IF(N249="základní",J249,0)</f>
        <v>0</v>
      </c>
      <c r="BF249" s="138">
        <f>IF(N249="snížená",J249,0)</f>
        <v>0</v>
      </c>
      <c r="BG249" s="138">
        <f>IF(N249="zákl. přenesená",J249,0)</f>
        <v>0</v>
      </c>
      <c r="BH249" s="138">
        <f>IF(N249="sníž. přenesená",J249,0)</f>
        <v>0</v>
      </c>
      <c r="BI249" s="138">
        <f>IF(N249="nulová",J249,0)</f>
        <v>0</v>
      </c>
      <c r="BJ249" s="17" t="s">
        <v>82</v>
      </c>
      <c r="BK249" s="138">
        <f>ROUND(I249*H249,2)</f>
        <v>0</v>
      </c>
      <c r="BL249" s="17" t="s">
        <v>329</v>
      </c>
      <c r="BM249" s="137" t="s">
        <v>417</v>
      </c>
    </row>
    <row r="250" spans="2:65" s="12" customFormat="1" ht="11.25" x14ac:dyDescent="0.2">
      <c r="B250" s="139"/>
      <c r="D250" s="140" t="s">
        <v>149</v>
      </c>
      <c r="E250" s="141" t="s">
        <v>1</v>
      </c>
      <c r="F250" s="142" t="s">
        <v>418</v>
      </c>
      <c r="H250" s="143">
        <v>27.25</v>
      </c>
      <c r="L250" s="139"/>
      <c r="M250" s="144"/>
      <c r="T250" s="145"/>
      <c r="AT250" s="141" t="s">
        <v>149</v>
      </c>
      <c r="AU250" s="141" t="s">
        <v>84</v>
      </c>
      <c r="AV250" s="12" t="s">
        <v>84</v>
      </c>
      <c r="AW250" s="12" t="s">
        <v>30</v>
      </c>
      <c r="AX250" s="12" t="s">
        <v>82</v>
      </c>
      <c r="AY250" s="141" t="s">
        <v>124</v>
      </c>
    </row>
    <row r="251" spans="2:65" s="11" customFormat="1" ht="25.9" customHeight="1" x14ac:dyDescent="0.2">
      <c r="B251" s="114"/>
      <c r="D251" s="115" t="s">
        <v>73</v>
      </c>
      <c r="E251" s="116" t="s">
        <v>419</v>
      </c>
      <c r="F251" s="116" t="s">
        <v>420</v>
      </c>
      <c r="J251" s="117">
        <f>BK251</f>
        <v>0</v>
      </c>
      <c r="L251" s="114"/>
      <c r="M251" s="118"/>
      <c r="P251" s="119">
        <f>SUM(P252:P253)</f>
        <v>200</v>
      </c>
      <c r="R251" s="119">
        <f>SUM(R252:R253)</f>
        <v>0</v>
      </c>
      <c r="T251" s="120">
        <f>SUM(T252:T253)</f>
        <v>0</v>
      </c>
      <c r="AR251" s="115" t="s">
        <v>131</v>
      </c>
      <c r="AT251" s="121" t="s">
        <v>73</v>
      </c>
      <c r="AU251" s="121" t="s">
        <v>74</v>
      </c>
      <c r="AY251" s="115" t="s">
        <v>124</v>
      </c>
      <c r="BK251" s="122">
        <f>SUM(BK252:BK253)</f>
        <v>0</v>
      </c>
    </row>
    <row r="252" spans="2:65" s="1" customFormat="1" ht="16.5" customHeight="1" x14ac:dyDescent="0.2">
      <c r="B252" s="125"/>
      <c r="C252" s="126" t="s">
        <v>421</v>
      </c>
      <c r="D252" s="126" t="s">
        <v>127</v>
      </c>
      <c r="E252" s="127" t="s">
        <v>422</v>
      </c>
      <c r="F252" s="128" t="s">
        <v>423</v>
      </c>
      <c r="G252" s="129" t="s">
        <v>424</v>
      </c>
      <c r="H252" s="130">
        <v>100</v>
      </c>
      <c r="I252" s="131"/>
      <c r="J252" s="131">
        <f>ROUND(I252*H252,2)</f>
        <v>0</v>
      </c>
      <c r="K252" s="132"/>
      <c r="L252" s="29"/>
      <c r="M252" s="133" t="s">
        <v>1</v>
      </c>
      <c r="N252" s="134" t="s">
        <v>39</v>
      </c>
      <c r="O252" s="135">
        <v>1</v>
      </c>
      <c r="P252" s="135">
        <f>O252*H252</f>
        <v>100</v>
      </c>
      <c r="Q252" s="135">
        <v>0</v>
      </c>
      <c r="R252" s="135">
        <f>Q252*H252</f>
        <v>0</v>
      </c>
      <c r="S252" s="135">
        <v>0</v>
      </c>
      <c r="T252" s="136">
        <f>S252*H252</f>
        <v>0</v>
      </c>
      <c r="AR252" s="137" t="s">
        <v>425</v>
      </c>
      <c r="AT252" s="137" t="s">
        <v>127</v>
      </c>
      <c r="AU252" s="137" t="s">
        <v>82</v>
      </c>
      <c r="AY252" s="17" t="s">
        <v>124</v>
      </c>
      <c r="BE252" s="138">
        <f>IF(N252="základní",J252,0)</f>
        <v>0</v>
      </c>
      <c r="BF252" s="138">
        <f>IF(N252="snížená",J252,0)</f>
        <v>0</v>
      </c>
      <c r="BG252" s="138">
        <f>IF(N252="zákl. přenesená",J252,0)</f>
        <v>0</v>
      </c>
      <c r="BH252" s="138">
        <f>IF(N252="sníž. přenesená",J252,0)</f>
        <v>0</v>
      </c>
      <c r="BI252" s="138">
        <f>IF(N252="nulová",J252,0)</f>
        <v>0</v>
      </c>
      <c r="BJ252" s="17" t="s">
        <v>82</v>
      </c>
      <c r="BK252" s="138">
        <f>ROUND(I252*H252,2)</f>
        <v>0</v>
      </c>
      <c r="BL252" s="17" t="s">
        <v>425</v>
      </c>
      <c r="BM252" s="137" t="s">
        <v>426</v>
      </c>
    </row>
    <row r="253" spans="2:65" s="1" customFormat="1" ht="16.5" customHeight="1" x14ac:dyDescent="0.2">
      <c r="B253" s="125"/>
      <c r="C253" s="126" t="s">
        <v>427</v>
      </c>
      <c r="D253" s="126" t="s">
        <v>127</v>
      </c>
      <c r="E253" s="127" t="s">
        <v>428</v>
      </c>
      <c r="F253" s="128" t="s">
        <v>429</v>
      </c>
      <c r="G253" s="129" t="s">
        <v>424</v>
      </c>
      <c r="H253" s="130">
        <v>100</v>
      </c>
      <c r="I253" s="131"/>
      <c r="J253" s="131">
        <f>ROUND(I253*H253,2)</f>
        <v>0</v>
      </c>
      <c r="K253" s="132"/>
      <c r="L253" s="29"/>
      <c r="M253" s="133" t="s">
        <v>1</v>
      </c>
      <c r="N253" s="134" t="s">
        <v>39</v>
      </c>
      <c r="O253" s="135">
        <v>1</v>
      </c>
      <c r="P253" s="135">
        <f>O253*H253</f>
        <v>100</v>
      </c>
      <c r="Q253" s="135">
        <v>0</v>
      </c>
      <c r="R253" s="135">
        <f>Q253*H253</f>
        <v>0</v>
      </c>
      <c r="S253" s="135">
        <v>0</v>
      </c>
      <c r="T253" s="136">
        <f>S253*H253</f>
        <v>0</v>
      </c>
      <c r="AR253" s="137" t="s">
        <v>425</v>
      </c>
      <c r="AT253" s="137" t="s">
        <v>127</v>
      </c>
      <c r="AU253" s="137" t="s">
        <v>82</v>
      </c>
      <c r="AY253" s="17" t="s">
        <v>124</v>
      </c>
      <c r="BE253" s="138">
        <f>IF(N253="základní",J253,0)</f>
        <v>0</v>
      </c>
      <c r="BF253" s="138">
        <f>IF(N253="snížená",J253,0)</f>
        <v>0</v>
      </c>
      <c r="BG253" s="138">
        <f>IF(N253="zákl. přenesená",J253,0)</f>
        <v>0</v>
      </c>
      <c r="BH253" s="138">
        <f>IF(N253="sníž. přenesená",J253,0)</f>
        <v>0</v>
      </c>
      <c r="BI253" s="138">
        <f>IF(N253="nulová",J253,0)</f>
        <v>0</v>
      </c>
      <c r="BJ253" s="17" t="s">
        <v>82</v>
      </c>
      <c r="BK253" s="138">
        <f>ROUND(I253*H253,2)</f>
        <v>0</v>
      </c>
      <c r="BL253" s="17" t="s">
        <v>425</v>
      </c>
      <c r="BM253" s="137" t="s">
        <v>430</v>
      </c>
    </row>
    <row r="254" spans="2:65" s="11" customFormat="1" ht="25.9" customHeight="1" x14ac:dyDescent="0.2">
      <c r="B254" s="114"/>
      <c r="D254" s="115" t="s">
        <v>73</v>
      </c>
      <c r="E254" s="116" t="s">
        <v>431</v>
      </c>
      <c r="F254" s="116" t="s">
        <v>432</v>
      </c>
      <c r="J254" s="117">
        <f>BK254</f>
        <v>0</v>
      </c>
      <c r="L254" s="114"/>
      <c r="M254" s="118"/>
      <c r="P254" s="119">
        <f>SUM(P255:P256)</f>
        <v>0</v>
      </c>
      <c r="R254" s="119">
        <f>SUM(R255:R256)</f>
        <v>0</v>
      </c>
      <c r="T254" s="120">
        <f>SUM(T255:T256)</f>
        <v>0</v>
      </c>
      <c r="AR254" s="115" t="s">
        <v>144</v>
      </c>
      <c r="AT254" s="121" t="s">
        <v>73</v>
      </c>
      <c r="AU254" s="121" t="s">
        <v>74</v>
      </c>
      <c r="AY254" s="115" t="s">
        <v>124</v>
      </c>
      <c r="BK254" s="122">
        <f>SUM(BK255:BK256)</f>
        <v>0</v>
      </c>
    </row>
    <row r="255" spans="2:65" s="1" customFormat="1" ht="16.5" customHeight="1" x14ac:dyDescent="0.2">
      <c r="B255" s="125"/>
      <c r="C255" s="126" t="s">
        <v>433</v>
      </c>
      <c r="D255" s="126" t="s">
        <v>127</v>
      </c>
      <c r="E255" s="127" t="s">
        <v>434</v>
      </c>
      <c r="F255" s="128" t="s">
        <v>435</v>
      </c>
      <c r="G255" s="129" t="s">
        <v>270</v>
      </c>
      <c r="H255" s="130">
        <v>27912.527999999998</v>
      </c>
      <c r="I255" s="131"/>
      <c r="J255" s="131">
        <f>ROUND(I255*H255,2)</f>
        <v>0</v>
      </c>
      <c r="K255" s="132"/>
      <c r="L255" s="29"/>
      <c r="M255" s="133" t="s">
        <v>1</v>
      </c>
      <c r="N255" s="134" t="s">
        <v>39</v>
      </c>
      <c r="O255" s="135">
        <v>0</v>
      </c>
      <c r="P255" s="135">
        <f>O255*H255</f>
        <v>0</v>
      </c>
      <c r="Q255" s="135">
        <v>0</v>
      </c>
      <c r="R255" s="135">
        <f>Q255*H255</f>
        <v>0</v>
      </c>
      <c r="S255" s="135">
        <v>0</v>
      </c>
      <c r="T255" s="136">
        <f>S255*H255</f>
        <v>0</v>
      </c>
      <c r="AR255" s="137" t="s">
        <v>436</v>
      </c>
      <c r="AT255" s="137" t="s">
        <v>127</v>
      </c>
      <c r="AU255" s="137" t="s">
        <v>82</v>
      </c>
      <c r="AY255" s="17" t="s">
        <v>124</v>
      </c>
      <c r="BE255" s="138">
        <f>IF(N255="základní",J255,0)</f>
        <v>0</v>
      </c>
      <c r="BF255" s="138">
        <f>IF(N255="snížená",J255,0)</f>
        <v>0</v>
      </c>
      <c r="BG255" s="138">
        <f>IF(N255="zákl. přenesená",J255,0)</f>
        <v>0</v>
      </c>
      <c r="BH255" s="138">
        <f>IF(N255="sníž. přenesená",J255,0)</f>
        <v>0</v>
      </c>
      <c r="BI255" s="138">
        <f>IF(N255="nulová",J255,0)</f>
        <v>0</v>
      </c>
      <c r="BJ255" s="17" t="s">
        <v>82</v>
      </c>
      <c r="BK255" s="138">
        <f>ROUND(I255*H255,2)</f>
        <v>0</v>
      </c>
      <c r="BL255" s="17" t="s">
        <v>436</v>
      </c>
      <c r="BM255" s="137" t="s">
        <v>437</v>
      </c>
    </row>
    <row r="256" spans="2:65" s="1" customFormat="1" ht="16.5" customHeight="1" x14ac:dyDescent="0.2">
      <c r="B256" s="125"/>
      <c r="C256" s="126" t="s">
        <v>438</v>
      </c>
      <c r="D256" s="126" t="s">
        <v>127</v>
      </c>
      <c r="E256" s="127" t="s">
        <v>439</v>
      </c>
      <c r="F256" s="128" t="s">
        <v>440</v>
      </c>
      <c r="G256" s="129" t="s">
        <v>270</v>
      </c>
      <c r="H256" s="130">
        <v>27912.527999999998</v>
      </c>
      <c r="I256" s="131"/>
      <c r="J256" s="131">
        <f>ROUND(I256*H256,2)</f>
        <v>0</v>
      </c>
      <c r="K256" s="132"/>
      <c r="L256" s="29"/>
      <c r="M256" s="173" t="s">
        <v>1</v>
      </c>
      <c r="N256" s="174" t="s">
        <v>39</v>
      </c>
      <c r="O256" s="175">
        <v>0</v>
      </c>
      <c r="P256" s="175">
        <f>O256*H256</f>
        <v>0</v>
      </c>
      <c r="Q256" s="175">
        <v>0</v>
      </c>
      <c r="R256" s="175">
        <f>Q256*H256</f>
        <v>0</v>
      </c>
      <c r="S256" s="175">
        <v>0</v>
      </c>
      <c r="T256" s="176">
        <f>S256*H256</f>
        <v>0</v>
      </c>
      <c r="AR256" s="137" t="s">
        <v>436</v>
      </c>
      <c r="AT256" s="137" t="s">
        <v>127</v>
      </c>
      <c r="AU256" s="137" t="s">
        <v>82</v>
      </c>
      <c r="AY256" s="17" t="s">
        <v>124</v>
      </c>
      <c r="BE256" s="138">
        <f>IF(N256="základní",J256,0)</f>
        <v>0</v>
      </c>
      <c r="BF256" s="138">
        <f>IF(N256="snížená",J256,0)</f>
        <v>0</v>
      </c>
      <c r="BG256" s="138">
        <f>IF(N256="zákl. přenesená",J256,0)</f>
        <v>0</v>
      </c>
      <c r="BH256" s="138">
        <f>IF(N256="sníž. přenesená",J256,0)</f>
        <v>0</v>
      </c>
      <c r="BI256" s="138">
        <f>IF(N256="nulová",J256,0)</f>
        <v>0</v>
      </c>
      <c r="BJ256" s="17" t="s">
        <v>82</v>
      </c>
      <c r="BK256" s="138">
        <f>ROUND(I256*H256,2)</f>
        <v>0</v>
      </c>
      <c r="BL256" s="17" t="s">
        <v>436</v>
      </c>
      <c r="BM256" s="137" t="s">
        <v>441</v>
      </c>
    </row>
    <row r="257" spans="2:12" s="1" customFormat="1" ht="6.95" customHeight="1" x14ac:dyDescent="0.2">
      <c r="B257" s="41"/>
      <c r="C257" s="42"/>
      <c r="D257" s="42"/>
      <c r="E257" s="42"/>
      <c r="F257" s="42"/>
      <c r="G257" s="42"/>
      <c r="H257" s="42"/>
      <c r="I257" s="42"/>
      <c r="J257" s="42"/>
      <c r="K257" s="42"/>
      <c r="L257" s="29"/>
    </row>
  </sheetData>
  <autoFilter ref="C131:K256" xr:uid="{00000000-0009-0000-0000-000001000000}"/>
  <mergeCells count="9">
    <mergeCell ref="E87:H87"/>
    <mergeCell ref="E122:H122"/>
    <mergeCell ref="E124:H124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SO-01 - Elektroinstalace</vt:lpstr>
      <vt:lpstr>'Rekapitulace stavby'!Názvy_tisku</vt:lpstr>
      <vt:lpstr>'SO-01 - Elektroinstalace'!Názvy_tisku</vt:lpstr>
      <vt:lpstr>'Rekapitulace stavby'!Oblast_tisku</vt:lpstr>
      <vt:lpstr>'SO-01 - Elektroinstalace'!Oblast_tisku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Michal Tomšů</dc:creator>
  <cp:lastModifiedBy>Alice Ševčíková</cp:lastModifiedBy>
  <dcterms:created xsi:type="dcterms:W3CDTF">2025-04-01T13:00:30Z</dcterms:created>
  <dcterms:modified xsi:type="dcterms:W3CDTF">2025-08-15T09:57:27Z</dcterms:modified>
</cp:coreProperties>
</file>