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8x4203\Desktop\"/>
    </mc:Choice>
  </mc:AlternateContent>
  <xr:revisionPtr revIDLastSave="0" documentId="8_{CCE7A6DB-DC99-41CC-85F3-A5624E14DED4}" xr6:coauthVersionLast="47" xr6:coauthVersionMax="47" xr10:uidLastSave="{00000000-0000-0000-0000-000000000000}"/>
  <bookViews>
    <workbookView xWindow="0" yWindow="0" windowWidth="29040" windowHeight="15480" activeTab="3" xr2:uid="{00000000-000D-0000-FFFF-FFFF00000000}"/>
  </bookViews>
  <sheets>
    <sheet name="Krycí list rozpočtu" sheetId="1" r:id="rId1"/>
    <sheet name="VORN" sheetId="2" r:id="rId2"/>
    <sheet name="Stavební rozpočet" sheetId="3" r:id="rId3"/>
    <sheet name="Výkaz výměr" sheetId="4" r:id="rId4"/>
  </sheets>
  <definedNames>
    <definedName name="_xlnm.Print_Titles" localSheetId="2">'Stavební rozpočet'!$10:$11</definedName>
    <definedName name="vorn_sum">VORN!$I$33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" l="1"/>
  <c r="C8" i="4"/>
  <c r="F6" i="4"/>
  <c r="C6" i="4"/>
  <c r="F4" i="4"/>
  <c r="C4" i="4"/>
  <c r="F2" i="4"/>
  <c r="BV56" i="3"/>
  <c r="BI56" i="3"/>
  <c r="AG56" i="3" s="1"/>
  <c r="BC56" i="3"/>
  <c r="AO56" i="3"/>
  <c r="BH56" i="3" s="1"/>
  <c r="AN56" i="3"/>
  <c r="BG56" i="3" s="1"/>
  <c r="AJ56" i="3"/>
  <c r="AI56" i="3"/>
  <c r="AF56" i="3"/>
  <c r="AE56" i="3"/>
  <c r="AD56" i="3"/>
  <c r="AC56" i="3"/>
  <c r="AB56" i="3"/>
  <c r="AA56" i="3"/>
  <c r="Y56" i="3"/>
  <c r="N56" i="3"/>
  <c r="BE56" i="3" s="1"/>
  <c r="L56" i="3"/>
  <c r="AK56" i="3" s="1"/>
  <c r="J56" i="3"/>
  <c r="BV55" i="3"/>
  <c r="BI55" i="3"/>
  <c r="AG55" i="3" s="1"/>
  <c r="BC55" i="3"/>
  <c r="AO55" i="3"/>
  <c r="BH55" i="3" s="1"/>
  <c r="AN55" i="3"/>
  <c r="BG55" i="3" s="1"/>
  <c r="AJ55" i="3"/>
  <c r="AI55" i="3"/>
  <c r="AR54" i="3" s="1"/>
  <c r="AF55" i="3"/>
  <c r="AE55" i="3"/>
  <c r="AD55" i="3"/>
  <c r="AC55" i="3"/>
  <c r="AB55" i="3"/>
  <c r="AA55" i="3"/>
  <c r="Y55" i="3"/>
  <c r="N55" i="3"/>
  <c r="N54" i="3" s="1"/>
  <c r="L55" i="3"/>
  <c r="AK55" i="3" s="1"/>
  <c r="AT54" i="3" s="1"/>
  <c r="BV53" i="3"/>
  <c r="BI53" i="3"/>
  <c r="Y53" i="3" s="1"/>
  <c r="BC53" i="3"/>
  <c r="AO53" i="3"/>
  <c r="BH53" i="3" s="1"/>
  <c r="AN53" i="3"/>
  <c r="BG53" i="3" s="1"/>
  <c r="AJ53" i="3"/>
  <c r="AI53" i="3"/>
  <c r="AG53" i="3"/>
  <c r="AF53" i="3"/>
  <c r="AE53" i="3"/>
  <c r="AD53" i="3"/>
  <c r="AC53" i="3"/>
  <c r="AB53" i="3"/>
  <c r="AA53" i="3"/>
  <c r="N53" i="3"/>
  <c r="BE53" i="3" s="1"/>
  <c r="L53" i="3"/>
  <c r="AK53" i="3" s="1"/>
  <c r="K53" i="3"/>
  <c r="BV52" i="3"/>
  <c r="BI52" i="3"/>
  <c r="Y52" i="3" s="1"/>
  <c r="BC52" i="3"/>
  <c r="AO52" i="3"/>
  <c r="BH52" i="3" s="1"/>
  <c r="AN52" i="3"/>
  <c r="BG52" i="3" s="1"/>
  <c r="AJ52" i="3"/>
  <c r="AI52" i="3"/>
  <c r="AG52" i="3"/>
  <c r="AF52" i="3"/>
  <c r="AE52" i="3"/>
  <c r="AD52" i="3"/>
  <c r="AC52" i="3"/>
  <c r="AB52" i="3"/>
  <c r="AA52" i="3"/>
  <c r="N52" i="3"/>
  <c r="BE52" i="3" s="1"/>
  <c r="L52" i="3"/>
  <c r="BV51" i="3"/>
  <c r="BI51" i="3"/>
  <c r="Y51" i="3" s="1"/>
  <c r="BC51" i="3"/>
  <c r="AO51" i="3"/>
  <c r="BH51" i="3" s="1"/>
  <c r="AN51" i="3"/>
  <c r="BG51" i="3" s="1"/>
  <c r="AJ51" i="3"/>
  <c r="AS50" i="3" s="1"/>
  <c r="AI51" i="3"/>
  <c r="AR50" i="3" s="1"/>
  <c r="AG51" i="3"/>
  <c r="AF51" i="3"/>
  <c r="AE51" i="3"/>
  <c r="AD51" i="3"/>
  <c r="AC51" i="3"/>
  <c r="AB51" i="3"/>
  <c r="AA51" i="3"/>
  <c r="N51" i="3"/>
  <c r="BE51" i="3" s="1"/>
  <c r="L51" i="3"/>
  <c r="K51" i="3"/>
  <c r="N50" i="3"/>
  <c r="BV49" i="3"/>
  <c r="BI49" i="3"/>
  <c r="BC49" i="3"/>
  <c r="AO49" i="3"/>
  <c r="BH49" i="3" s="1"/>
  <c r="AD49" i="3" s="1"/>
  <c r="AN49" i="3"/>
  <c r="BG49" i="3" s="1"/>
  <c r="AC49" i="3" s="1"/>
  <c r="AJ49" i="3"/>
  <c r="AI49" i="3"/>
  <c r="AG49" i="3"/>
  <c r="AF49" i="3"/>
  <c r="AE49" i="3"/>
  <c r="AB49" i="3"/>
  <c r="AA49" i="3"/>
  <c r="Y49" i="3"/>
  <c r="N49" i="3"/>
  <c r="BE49" i="3" s="1"/>
  <c r="L49" i="3"/>
  <c r="AK49" i="3" s="1"/>
  <c r="K49" i="3"/>
  <c r="J49" i="3"/>
  <c r="BV48" i="3"/>
  <c r="BI48" i="3"/>
  <c r="BC48" i="3"/>
  <c r="AO48" i="3"/>
  <c r="BH48" i="3" s="1"/>
  <c r="AD48" i="3" s="1"/>
  <c r="AN48" i="3"/>
  <c r="BG48" i="3" s="1"/>
  <c r="AC48" i="3" s="1"/>
  <c r="AJ48" i="3"/>
  <c r="AI48" i="3"/>
  <c r="AG48" i="3"/>
  <c r="AF48" i="3"/>
  <c r="AE48" i="3"/>
  <c r="AB48" i="3"/>
  <c r="AA48" i="3"/>
  <c r="Y48" i="3"/>
  <c r="N48" i="3"/>
  <c r="BE48" i="3" s="1"/>
  <c r="L48" i="3"/>
  <c r="L46" i="3" s="1"/>
  <c r="J48" i="3"/>
  <c r="BV47" i="3"/>
  <c r="BI47" i="3"/>
  <c r="BC47" i="3"/>
  <c r="AO47" i="3"/>
  <c r="BH47" i="3" s="1"/>
  <c r="AD47" i="3" s="1"/>
  <c r="AN47" i="3"/>
  <c r="BG47" i="3" s="1"/>
  <c r="AC47" i="3" s="1"/>
  <c r="AJ47" i="3"/>
  <c r="AI47" i="3"/>
  <c r="AG47" i="3"/>
  <c r="AF47" i="3"/>
  <c r="AE47" i="3"/>
  <c r="AB47" i="3"/>
  <c r="AA47" i="3"/>
  <c r="Y47" i="3"/>
  <c r="N47" i="3"/>
  <c r="BE47" i="3" s="1"/>
  <c r="L47" i="3"/>
  <c r="AK47" i="3" s="1"/>
  <c r="K47" i="3"/>
  <c r="J47" i="3"/>
  <c r="AR46" i="3"/>
  <c r="BV45" i="3"/>
  <c r="BI45" i="3"/>
  <c r="BC45" i="3"/>
  <c r="AV45" i="3"/>
  <c r="AO45" i="3"/>
  <c r="BH45" i="3" s="1"/>
  <c r="AB45" i="3" s="1"/>
  <c r="AN45" i="3"/>
  <c r="BG45" i="3" s="1"/>
  <c r="AJ45" i="3"/>
  <c r="AI45" i="3"/>
  <c r="AG45" i="3"/>
  <c r="AF45" i="3"/>
  <c r="AE45" i="3"/>
  <c r="AD45" i="3"/>
  <c r="AC45" i="3"/>
  <c r="AA45" i="3"/>
  <c r="Y45" i="3"/>
  <c r="N45" i="3"/>
  <c r="BE45" i="3" s="1"/>
  <c r="L45" i="3"/>
  <c r="AK45" i="3" s="1"/>
  <c r="J45" i="3"/>
  <c r="BV44" i="3"/>
  <c r="BI44" i="3"/>
  <c r="BC44" i="3"/>
  <c r="AO44" i="3"/>
  <c r="BH44" i="3" s="1"/>
  <c r="AN44" i="3"/>
  <c r="BG44" i="3" s="1"/>
  <c r="AA44" i="3" s="1"/>
  <c r="AJ44" i="3"/>
  <c r="AI44" i="3"/>
  <c r="AG44" i="3"/>
  <c r="AF44" i="3"/>
  <c r="AE44" i="3"/>
  <c r="AD44" i="3"/>
  <c r="AC44" i="3"/>
  <c r="AB44" i="3"/>
  <c r="Y44" i="3"/>
  <c r="N44" i="3"/>
  <c r="BE44" i="3" s="1"/>
  <c r="L44" i="3"/>
  <c r="AK44" i="3" s="1"/>
  <c r="BV43" i="3"/>
  <c r="BI43" i="3"/>
  <c r="BC43" i="3"/>
  <c r="AV43" i="3"/>
  <c r="AO43" i="3"/>
  <c r="BH43" i="3" s="1"/>
  <c r="AB43" i="3" s="1"/>
  <c r="AN43" i="3"/>
  <c r="BG43" i="3" s="1"/>
  <c r="AA43" i="3" s="1"/>
  <c r="AJ43" i="3"/>
  <c r="AI43" i="3"/>
  <c r="AG43" i="3"/>
  <c r="AF43" i="3"/>
  <c r="AE43" i="3"/>
  <c r="AD43" i="3"/>
  <c r="AC43" i="3"/>
  <c r="Y43" i="3"/>
  <c r="N43" i="3"/>
  <c r="BE43" i="3" s="1"/>
  <c r="L43" i="3"/>
  <c r="AK43" i="3" s="1"/>
  <c r="J43" i="3"/>
  <c r="BV42" i="3"/>
  <c r="BI42" i="3"/>
  <c r="Y42" i="3" s="1"/>
  <c r="BC42" i="3"/>
  <c r="AO42" i="3"/>
  <c r="BH42" i="3" s="1"/>
  <c r="AN42" i="3"/>
  <c r="BG42" i="3" s="1"/>
  <c r="AJ42" i="3"/>
  <c r="AI42" i="3"/>
  <c r="AG42" i="3"/>
  <c r="AF42" i="3"/>
  <c r="AE42" i="3"/>
  <c r="AD42" i="3"/>
  <c r="AC42" i="3"/>
  <c r="AB42" i="3"/>
  <c r="AA42" i="3"/>
  <c r="N42" i="3"/>
  <c r="BE42" i="3" s="1"/>
  <c r="L42" i="3"/>
  <c r="AK42" i="3" s="1"/>
  <c r="BV41" i="3"/>
  <c r="BI41" i="3"/>
  <c r="BC41" i="3"/>
  <c r="AO41" i="3"/>
  <c r="BH41" i="3" s="1"/>
  <c r="AB41" i="3" s="1"/>
  <c r="AN41" i="3"/>
  <c r="BG41" i="3" s="1"/>
  <c r="AJ41" i="3"/>
  <c r="AI41" i="3"/>
  <c r="AG41" i="3"/>
  <c r="AF41" i="3"/>
  <c r="AE41" i="3"/>
  <c r="AD41" i="3"/>
  <c r="AC41" i="3"/>
  <c r="AA41" i="3"/>
  <c r="Y41" i="3"/>
  <c r="N41" i="3"/>
  <c r="N39" i="3" s="1"/>
  <c r="L41" i="3"/>
  <c r="BV40" i="3"/>
  <c r="BI40" i="3"/>
  <c r="BE40" i="3"/>
  <c r="BC40" i="3"/>
  <c r="AO40" i="3"/>
  <c r="BH40" i="3" s="1"/>
  <c r="AB40" i="3" s="1"/>
  <c r="AN40" i="3"/>
  <c r="BG40" i="3" s="1"/>
  <c r="AJ40" i="3"/>
  <c r="AI40" i="3"/>
  <c r="AG40" i="3"/>
  <c r="AF40" i="3"/>
  <c r="AE40" i="3"/>
  <c r="AD40" i="3"/>
  <c r="AC40" i="3"/>
  <c r="AA40" i="3"/>
  <c r="Y40" i="3"/>
  <c r="N40" i="3"/>
  <c r="L40" i="3"/>
  <c r="K40" i="3"/>
  <c r="BV38" i="3"/>
  <c r="BI38" i="3"/>
  <c r="BC38" i="3"/>
  <c r="AV38" i="3"/>
  <c r="AO38" i="3"/>
  <c r="BH38" i="3" s="1"/>
  <c r="AB38" i="3" s="1"/>
  <c r="AN38" i="3"/>
  <c r="BG38" i="3" s="1"/>
  <c r="AJ38" i="3"/>
  <c r="AI38" i="3"/>
  <c r="AG38" i="3"/>
  <c r="AF38" i="3"/>
  <c r="AE38" i="3"/>
  <c r="AD38" i="3"/>
  <c r="AC38" i="3"/>
  <c r="AA38" i="3"/>
  <c r="Y38" i="3"/>
  <c r="N38" i="3"/>
  <c r="BE38" i="3" s="1"/>
  <c r="L38" i="3"/>
  <c r="J38" i="3"/>
  <c r="BV37" i="3"/>
  <c r="BI37" i="3"/>
  <c r="BC37" i="3"/>
  <c r="AV37" i="3"/>
  <c r="AO37" i="3"/>
  <c r="BH37" i="3" s="1"/>
  <c r="AB37" i="3" s="1"/>
  <c r="AN37" i="3"/>
  <c r="BG37" i="3" s="1"/>
  <c r="AJ37" i="3"/>
  <c r="AI37" i="3"/>
  <c r="AG37" i="3"/>
  <c r="AF37" i="3"/>
  <c r="AE37" i="3"/>
  <c r="AD37" i="3"/>
  <c r="AC37" i="3"/>
  <c r="AA37" i="3"/>
  <c r="Y37" i="3"/>
  <c r="N37" i="3"/>
  <c r="BE37" i="3" s="1"/>
  <c r="L37" i="3"/>
  <c r="J37" i="3"/>
  <c r="BV36" i="3"/>
  <c r="BI36" i="3"/>
  <c r="BC36" i="3"/>
  <c r="AV36" i="3"/>
  <c r="AO36" i="3"/>
  <c r="BH36" i="3" s="1"/>
  <c r="AB36" i="3" s="1"/>
  <c r="AN36" i="3"/>
  <c r="BG36" i="3" s="1"/>
  <c r="AJ36" i="3"/>
  <c r="AI36" i="3"/>
  <c r="AG36" i="3"/>
  <c r="AF36" i="3"/>
  <c r="AE36" i="3"/>
  <c r="AD36" i="3"/>
  <c r="AC36" i="3"/>
  <c r="AA36" i="3"/>
  <c r="Y36" i="3"/>
  <c r="N36" i="3"/>
  <c r="BE36" i="3" s="1"/>
  <c r="L36" i="3"/>
  <c r="J36" i="3"/>
  <c r="BV35" i="3"/>
  <c r="BI35" i="3"/>
  <c r="BC35" i="3"/>
  <c r="AO35" i="3"/>
  <c r="BH35" i="3" s="1"/>
  <c r="AN35" i="3"/>
  <c r="BG35" i="3" s="1"/>
  <c r="AA35" i="3" s="1"/>
  <c r="AJ35" i="3"/>
  <c r="AS34" i="3" s="1"/>
  <c r="AI35" i="3"/>
  <c r="AG35" i="3"/>
  <c r="AF35" i="3"/>
  <c r="AE35" i="3"/>
  <c r="AD35" i="3"/>
  <c r="AC35" i="3"/>
  <c r="AB35" i="3"/>
  <c r="Y35" i="3"/>
  <c r="N35" i="3"/>
  <c r="BE35" i="3" s="1"/>
  <c r="L35" i="3"/>
  <c r="K35" i="3"/>
  <c r="BV33" i="3"/>
  <c r="BI33" i="3"/>
  <c r="BC33" i="3"/>
  <c r="AO33" i="3"/>
  <c r="BH33" i="3" s="1"/>
  <c r="AN33" i="3"/>
  <c r="BG33" i="3" s="1"/>
  <c r="AA33" i="3" s="1"/>
  <c r="AJ33" i="3"/>
  <c r="AI33" i="3"/>
  <c r="AG33" i="3"/>
  <c r="AF33" i="3"/>
  <c r="AE33" i="3"/>
  <c r="AD33" i="3"/>
  <c r="AC33" i="3"/>
  <c r="AB33" i="3"/>
  <c r="Y33" i="3"/>
  <c r="N33" i="3"/>
  <c r="BE33" i="3" s="1"/>
  <c r="L33" i="3"/>
  <c r="BV32" i="3"/>
  <c r="BI32" i="3"/>
  <c r="BC32" i="3"/>
  <c r="AO32" i="3"/>
  <c r="BH32" i="3" s="1"/>
  <c r="AB32" i="3" s="1"/>
  <c r="AN32" i="3"/>
  <c r="BG32" i="3" s="1"/>
  <c r="AA32" i="3" s="1"/>
  <c r="AJ32" i="3"/>
  <c r="AI32" i="3"/>
  <c r="AG32" i="3"/>
  <c r="AF32" i="3"/>
  <c r="AE32" i="3"/>
  <c r="AD32" i="3"/>
  <c r="AC32" i="3"/>
  <c r="Y32" i="3"/>
  <c r="N32" i="3"/>
  <c r="BE32" i="3" s="1"/>
  <c r="L32" i="3"/>
  <c r="L29" i="3" s="1"/>
  <c r="BV31" i="3"/>
  <c r="BI31" i="3"/>
  <c r="BE31" i="3"/>
  <c r="BC31" i="3"/>
  <c r="AO31" i="3"/>
  <c r="BH31" i="3" s="1"/>
  <c r="AN31" i="3"/>
  <c r="BG31" i="3" s="1"/>
  <c r="AJ31" i="3"/>
  <c r="AI31" i="3"/>
  <c r="AG31" i="3"/>
  <c r="AF31" i="3"/>
  <c r="AE31" i="3"/>
  <c r="AD31" i="3"/>
  <c r="AC31" i="3"/>
  <c r="AB31" i="3"/>
  <c r="AA31" i="3"/>
  <c r="Y31" i="3"/>
  <c r="N31" i="3"/>
  <c r="L31" i="3"/>
  <c r="K31" i="3"/>
  <c r="J31" i="3"/>
  <c r="BV30" i="3"/>
  <c r="BI30" i="3"/>
  <c r="BE30" i="3"/>
  <c r="BC30" i="3"/>
  <c r="AO30" i="3"/>
  <c r="BH30" i="3" s="1"/>
  <c r="AB30" i="3" s="1"/>
  <c r="AN30" i="3"/>
  <c r="BG30" i="3" s="1"/>
  <c r="AJ30" i="3"/>
  <c r="AS29" i="3" s="1"/>
  <c r="AI30" i="3"/>
  <c r="AG30" i="3"/>
  <c r="AF30" i="3"/>
  <c r="AE30" i="3"/>
  <c r="AD30" i="3"/>
  <c r="AC30" i="3"/>
  <c r="AA30" i="3"/>
  <c r="Y30" i="3"/>
  <c r="N30" i="3"/>
  <c r="L30" i="3"/>
  <c r="BV28" i="3"/>
  <c r="BI28" i="3"/>
  <c r="BC28" i="3"/>
  <c r="AO28" i="3"/>
  <c r="BH28" i="3" s="1"/>
  <c r="AB28" i="3" s="1"/>
  <c r="AN28" i="3"/>
  <c r="BG28" i="3" s="1"/>
  <c r="AA28" i="3" s="1"/>
  <c r="AJ28" i="3"/>
  <c r="AI28" i="3"/>
  <c r="AG28" i="3"/>
  <c r="AF28" i="3"/>
  <c r="AE28" i="3"/>
  <c r="AD28" i="3"/>
  <c r="AC28" i="3"/>
  <c r="Y28" i="3"/>
  <c r="N28" i="3"/>
  <c r="BE28" i="3" s="1"/>
  <c r="L28" i="3"/>
  <c r="J28" i="3"/>
  <c r="BV27" i="3"/>
  <c r="BI27" i="3"/>
  <c r="BC27" i="3"/>
  <c r="AV27" i="3"/>
  <c r="AO27" i="3"/>
  <c r="BH27" i="3" s="1"/>
  <c r="AN27" i="3"/>
  <c r="BG27" i="3" s="1"/>
  <c r="AJ27" i="3"/>
  <c r="AI27" i="3"/>
  <c r="AG27" i="3"/>
  <c r="AF27" i="3"/>
  <c r="AE27" i="3"/>
  <c r="AD27" i="3"/>
  <c r="AC27" i="3"/>
  <c r="AB27" i="3"/>
  <c r="AA27" i="3"/>
  <c r="Y27" i="3"/>
  <c r="N27" i="3"/>
  <c r="BE27" i="3" s="1"/>
  <c r="L27" i="3"/>
  <c r="K27" i="3"/>
  <c r="J27" i="3"/>
  <c r="BV26" i="3"/>
  <c r="BI26" i="3"/>
  <c r="BC26" i="3"/>
  <c r="AO26" i="3"/>
  <c r="BH26" i="3" s="1"/>
  <c r="AN26" i="3"/>
  <c r="BG26" i="3" s="1"/>
  <c r="AA26" i="3" s="1"/>
  <c r="AJ26" i="3"/>
  <c r="AI26" i="3"/>
  <c r="AG26" i="3"/>
  <c r="AF26" i="3"/>
  <c r="AE26" i="3"/>
  <c r="AD26" i="3"/>
  <c r="AC26" i="3"/>
  <c r="AB26" i="3"/>
  <c r="Y26" i="3"/>
  <c r="N26" i="3"/>
  <c r="BE26" i="3" s="1"/>
  <c r="L26" i="3"/>
  <c r="K26" i="3"/>
  <c r="BV25" i="3"/>
  <c r="BI25" i="3"/>
  <c r="BE25" i="3"/>
  <c r="BC25" i="3"/>
  <c r="AO25" i="3"/>
  <c r="BH25" i="3" s="1"/>
  <c r="AN25" i="3"/>
  <c r="BG25" i="3" s="1"/>
  <c r="AA25" i="3" s="1"/>
  <c r="AJ25" i="3"/>
  <c r="AI25" i="3"/>
  <c r="AR24" i="3" s="1"/>
  <c r="AG25" i="3"/>
  <c r="AF25" i="3"/>
  <c r="AE25" i="3"/>
  <c r="AD25" i="3"/>
  <c r="AC25" i="3"/>
  <c r="AB25" i="3"/>
  <c r="Y25" i="3"/>
  <c r="N25" i="3"/>
  <c r="L25" i="3"/>
  <c r="BV23" i="3"/>
  <c r="BI23" i="3"/>
  <c r="BC23" i="3"/>
  <c r="AV23" i="3"/>
  <c r="AO23" i="3"/>
  <c r="BH23" i="3" s="1"/>
  <c r="AN23" i="3"/>
  <c r="BG23" i="3" s="1"/>
  <c r="AJ23" i="3"/>
  <c r="AI23" i="3"/>
  <c r="AG23" i="3"/>
  <c r="AF23" i="3"/>
  <c r="AE23" i="3"/>
  <c r="AD23" i="3"/>
  <c r="AC23" i="3"/>
  <c r="AB23" i="3"/>
  <c r="AA23" i="3"/>
  <c r="Y23" i="3"/>
  <c r="N23" i="3"/>
  <c r="BE23" i="3" s="1"/>
  <c r="L23" i="3"/>
  <c r="K23" i="3"/>
  <c r="J23" i="3"/>
  <c r="BV22" i="3"/>
  <c r="BI22" i="3"/>
  <c r="BC22" i="3"/>
  <c r="AO22" i="3"/>
  <c r="BH22" i="3" s="1"/>
  <c r="AB22" i="3" s="1"/>
  <c r="AN22" i="3"/>
  <c r="BG22" i="3" s="1"/>
  <c r="AA22" i="3" s="1"/>
  <c r="AJ22" i="3"/>
  <c r="AI22" i="3"/>
  <c r="AG22" i="3"/>
  <c r="AF22" i="3"/>
  <c r="AE22" i="3"/>
  <c r="AD22" i="3"/>
  <c r="AC22" i="3"/>
  <c r="Y22" i="3"/>
  <c r="N22" i="3"/>
  <c r="BE22" i="3" s="1"/>
  <c r="L22" i="3"/>
  <c r="BV21" i="3"/>
  <c r="BI21" i="3"/>
  <c r="BC21" i="3"/>
  <c r="AO21" i="3"/>
  <c r="BH21" i="3" s="1"/>
  <c r="AN21" i="3"/>
  <c r="BG21" i="3" s="1"/>
  <c r="AA21" i="3" s="1"/>
  <c r="AJ21" i="3"/>
  <c r="AI21" i="3"/>
  <c r="AG21" i="3"/>
  <c r="AF21" i="3"/>
  <c r="AE21" i="3"/>
  <c r="AD21" i="3"/>
  <c r="AC21" i="3"/>
  <c r="AB21" i="3"/>
  <c r="Y21" i="3"/>
  <c r="N21" i="3"/>
  <c r="BE21" i="3" s="1"/>
  <c r="L21" i="3"/>
  <c r="BV20" i="3"/>
  <c r="BI20" i="3"/>
  <c r="BC20" i="3"/>
  <c r="AO20" i="3"/>
  <c r="BH20" i="3" s="1"/>
  <c r="AB20" i="3" s="1"/>
  <c r="AN20" i="3"/>
  <c r="BG20" i="3" s="1"/>
  <c r="AA20" i="3" s="1"/>
  <c r="AJ20" i="3"/>
  <c r="AI20" i="3"/>
  <c r="AG20" i="3"/>
  <c r="AF20" i="3"/>
  <c r="AE20" i="3"/>
  <c r="AD20" i="3"/>
  <c r="AC20" i="3"/>
  <c r="Y20" i="3"/>
  <c r="N20" i="3"/>
  <c r="BE20" i="3" s="1"/>
  <c r="L20" i="3"/>
  <c r="BV19" i="3"/>
  <c r="BI19" i="3"/>
  <c r="BC19" i="3"/>
  <c r="AV19" i="3"/>
  <c r="AO19" i="3"/>
  <c r="BH19" i="3" s="1"/>
  <c r="AN19" i="3"/>
  <c r="BG19" i="3" s="1"/>
  <c r="AJ19" i="3"/>
  <c r="AI19" i="3"/>
  <c r="AG19" i="3"/>
  <c r="AF19" i="3"/>
  <c r="AE19" i="3"/>
  <c r="AD19" i="3"/>
  <c r="AC19" i="3"/>
  <c r="AB19" i="3"/>
  <c r="AA19" i="3"/>
  <c r="Y19" i="3"/>
  <c r="N19" i="3"/>
  <c r="BE19" i="3" s="1"/>
  <c r="L19" i="3"/>
  <c r="K19" i="3"/>
  <c r="J19" i="3"/>
  <c r="BV18" i="3"/>
  <c r="BI18" i="3"/>
  <c r="BE18" i="3"/>
  <c r="BC18" i="3"/>
  <c r="AO18" i="3"/>
  <c r="BH18" i="3" s="1"/>
  <c r="AB18" i="3" s="1"/>
  <c r="AN18" i="3"/>
  <c r="BG18" i="3" s="1"/>
  <c r="AJ18" i="3"/>
  <c r="AS17" i="3" s="1"/>
  <c r="AI18" i="3"/>
  <c r="AG18" i="3"/>
  <c r="AF18" i="3"/>
  <c r="AE18" i="3"/>
  <c r="AD18" i="3"/>
  <c r="AC18" i="3"/>
  <c r="AA18" i="3"/>
  <c r="Y18" i="3"/>
  <c r="N18" i="3"/>
  <c r="L18" i="3"/>
  <c r="L17" i="3" s="1"/>
  <c r="BV16" i="3"/>
  <c r="BI16" i="3"/>
  <c r="BC16" i="3"/>
  <c r="AO16" i="3"/>
  <c r="BH16" i="3" s="1"/>
  <c r="AB16" i="3" s="1"/>
  <c r="AN16" i="3"/>
  <c r="BG16" i="3" s="1"/>
  <c r="AA16" i="3" s="1"/>
  <c r="AJ16" i="3"/>
  <c r="AI16" i="3"/>
  <c r="AG16" i="3"/>
  <c r="AF16" i="3"/>
  <c r="AE16" i="3"/>
  <c r="AD16" i="3"/>
  <c r="AC16" i="3"/>
  <c r="Y16" i="3"/>
  <c r="N16" i="3"/>
  <c r="BE16" i="3" s="1"/>
  <c r="L16" i="3"/>
  <c r="BV15" i="3"/>
  <c r="BI15" i="3"/>
  <c r="BC15" i="3"/>
  <c r="AO15" i="3"/>
  <c r="BH15" i="3" s="1"/>
  <c r="AB15" i="3" s="1"/>
  <c r="AN15" i="3"/>
  <c r="BG15" i="3" s="1"/>
  <c r="AJ15" i="3"/>
  <c r="AI15" i="3"/>
  <c r="AG15" i="3"/>
  <c r="AF15" i="3"/>
  <c r="AE15" i="3"/>
  <c r="AD15" i="3"/>
  <c r="AC15" i="3"/>
  <c r="AA15" i="3"/>
  <c r="Y15" i="3"/>
  <c r="N15" i="3"/>
  <c r="BE15" i="3" s="1"/>
  <c r="L15" i="3"/>
  <c r="AK15" i="3" s="1"/>
  <c r="BV14" i="3"/>
  <c r="BI14" i="3"/>
  <c r="BC14" i="3"/>
  <c r="AO14" i="3"/>
  <c r="BH14" i="3" s="1"/>
  <c r="AB14" i="3" s="1"/>
  <c r="AN14" i="3"/>
  <c r="BG14" i="3" s="1"/>
  <c r="AA14" i="3" s="1"/>
  <c r="AJ14" i="3"/>
  <c r="AI14" i="3"/>
  <c r="AG14" i="3"/>
  <c r="AF14" i="3"/>
  <c r="AE14" i="3"/>
  <c r="AD14" i="3"/>
  <c r="AC14" i="3"/>
  <c r="Y14" i="3"/>
  <c r="N14" i="3"/>
  <c r="N13" i="3" s="1"/>
  <c r="L14" i="3"/>
  <c r="AK14" i="3" s="1"/>
  <c r="AR13" i="3"/>
  <c r="AT1" i="3"/>
  <c r="AS1" i="3"/>
  <c r="AR1" i="3"/>
  <c r="I33" i="2"/>
  <c r="I24" i="1" s="1"/>
  <c r="I32" i="2"/>
  <c r="I26" i="2"/>
  <c r="I25" i="2"/>
  <c r="I24" i="2"/>
  <c r="I23" i="2"/>
  <c r="I22" i="2"/>
  <c r="I17" i="2"/>
  <c r="F16" i="1" s="1"/>
  <c r="I16" i="2"/>
  <c r="I15" i="2"/>
  <c r="C10" i="2"/>
  <c r="F8" i="2"/>
  <c r="C8" i="2"/>
  <c r="F6" i="2"/>
  <c r="C6" i="2"/>
  <c r="F4" i="2"/>
  <c r="F15" i="1"/>
  <c r="C10" i="1"/>
  <c r="F8" i="1"/>
  <c r="C8" i="1"/>
  <c r="F6" i="1"/>
  <c r="C6" i="1"/>
  <c r="F4" i="1"/>
  <c r="N24" i="3" l="1"/>
  <c r="BE41" i="3"/>
  <c r="BE55" i="3"/>
  <c r="J46" i="3"/>
  <c r="J16" i="3"/>
  <c r="K15" i="3"/>
  <c r="AV31" i="3"/>
  <c r="J20" i="3"/>
  <c r="J32" i="3"/>
  <c r="K18" i="3"/>
  <c r="K30" i="3"/>
  <c r="AR39" i="3"/>
  <c r="K52" i="3"/>
  <c r="K50" i="3" s="1"/>
  <c r="AV15" i="3"/>
  <c r="AS24" i="3"/>
  <c r="K41" i="3"/>
  <c r="AS39" i="3"/>
  <c r="K55" i="3"/>
  <c r="AK48" i="3"/>
  <c r="AT46" i="3" s="1"/>
  <c r="K22" i="3"/>
  <c r="J35" i="3"/>
  <c r="J34" i="3" s="1"/>
  <c r="AR34" i="3"/>
  <c r="K48" i="3"/>
  <c r="K46" i="3" s="1"/>
  <c r="AV20" i="3"/>
  <c r="AV32" i="3"/>
  <c r="AV16" i="3"/>
  <c r="AR17" i="3"/>
  <c r="AV28" i="3"/>
  <c r="AR29" i="3"/>
  <c r="AV35" i="3"/>
  <c r="K42" i="3"/>
  <c r="AS54" i="3"/>
  <c r="L24" i="3"/>
  <c r="AS46" i="3"/>
  <c r="K56" i="3"/>
  <c r="K39" i="3"/>
  <c r="K45" i="3"/>
  <c r="N46" i="3"/>
  <c r="L13" i="3"/>
  <c r="K14" i="3"/>
  <c r="AV14" i="3"/>
  <c r="K16" i="3"/>
  <c r="AS13" i="3"/>
  <c r="K20" i="3"/>
  <c r="J21" i="3"/>
  <c r="AV21" i="3"/>
  <c r="J25" i="3"/>
  <c r="AV25" i="3"/>
  <c r="K28" i="3"/>
  <c r="K32" i="3"/>
  <c r="K29" i="3" s="1"/>
  <c r="J33" i="3"/>
  <c r="AV33" i="3"/>
  <c r="L34" i="3"/>
  <c r="K36" i="3"/>
  <c r="AV40" i="3"/>
  <c r="AV41" i="3"/>
  <c r="J44" i="3"/>
  <c r="AV49" i="3"/>
  <c r="BB49" i="3" s="1"/>
  <c r="AV51" i="3"/>
  <c r="AV52" i="3"/>
  <c r="AV53" i="3"/>
  <c r="L54" i="3"/>
  <c r="AV55" i="3"/>
  <c r="AU55" i="3" s="1"/>
  <c r="BE14" i="3"/>
  <c r="J14" i="3"/>
  <c r="C27" i="1"/>
  <c r="N17" i="3"/>
  <c r="N29" i="3"/>
  <c r="N34" i="3"/>
  <c r="L39" i="3"/>
  <c r="K43" i="3"/>
  <c r="J15" i="3"/>
  <c r="J18" i="3"/>
  <c r="J17" i="3" s="1"/>
  <c r="AV18" i="3"/>
  <c r="BB18" i="3" s="1"/>
  <c r="K21" i="3"/>
  <c r="J22" i="3"/>
  <c r="AV22" i="3"/>
  <c r="K25" i="3"/>
  <c r="J26" i="3"/>
  <c r="AV26" i="3"/>
  <c r="J30" i="3"/>
  <c r="AV30" i="3"/>
  <c r="K33" i="3"/>
  <c r="K37" i="3"/>
  <c r="K38" i="3"/>
  <c r="J40" i="3"/>
  <c r="J41" i="3"/>
  <c r="J42" i="3"/>
  <c r="AV42" i="3"/>
  <c r="K44" i="3"/>
  <c r="AV44" i="3"/>
  <c r="AV47" i="3"/>
  <c r="AV48" i="3"/>
  <c r="J51" i="3"/>
  <c r="J52" i="3"/>
  <c r="J53" i="3"/>
  <c r="AW53" i="3"/>
  <c r="AU53" i="3" s="1"/>
  <c r="J55" i="3"/>
  <c r="J54" i="3" s="1"/>
  <c r="AW55" i="3"/>
  <c r="AV56" i="3"/>
  <c r="L50" i="3"/>
  <c r="C28" i="1"/>
  <c r="AK16" i="3"/>
  <c r="AT13" i="3" s="1"/>
  <c r="AK18" i="3"/>
  <c r="AK20" i="3"/>
  <c r="AK22" i="3"/>
  <c r="AK26" i="3"/>
  <c r="AK28" i="3"/>
  <c r="AK30" i="3"/>
  <c r="AK32" i="3"/>
  <c r="AK36" i="3"/>
  <c r="AK41" i="3"/>
  <c r="I18" i="2"/>
  <c r="F14" i="1"/>
  <c r="F22" i="1" s="1"/>
  <c r="AK38" i="3"/>
  <c r="AK19" i="3"/>
  <c r="AK21" i="3"/>
  <c r="AK23" i="3"/>
  <c r="AK25" i="3"/>
  <c r="AK27" i="3"/>
  <c r="AK31" i="3"/>
  <c r="AK33" i="3"/>
  <c r="AK35" i="3"/>
  <c r="AK37" i="3"/>
  <c r="AK40" i="3"/>
  <c r="AT39" i="3" s="1"/>
  <c r="AK52" i="3"/>
  <c r="BB37" i="3"/>
  <c r="AK51" i="3"/>
  <c r="AT50" i="3" s="1"/>
  <c r="AW14" i="3"/>
  <c r="AU14" i="3" s="1"/>
  <c r="AW15" i="3"/>
  <c r="AW16" i="3"/>
  <c r="AU16" i="3" s="1"/>
  <c r="AW18" i="3"/>
  <c r="AU18" i="3" s="1"/>
  <c r="AW19" i="3"/>
  <c r="AU19" i="3" s="1"/>
  <c r="AW20" i="3"/>
  <c r="AW21" i="3"/>
  <c r="AW22" i="3"/>
  <c r="AW23" i="3"/>
  <c r="AU23" i="3" s="1"/>
  <c r="AW25" i="3"/>
  <c r="AW26" i="3"/>
  <c r="AU26" i="3" s="1"/>
  <c r="AW27" i="3"/>
  <c r="AU27" i="3" s="1"/>
  <c r="AW28" i="3"/>
  <c r="AU28" i="3" s="1"/>
  <c r="AW30" i="3"/>
  <c r="AW31" i="3"/>
  <c r="AU31" i="3" s="1"/>
  <c r="AW32" i="3"/>
  <c r="AU32" i="3" s="1"/>
  <c r="AW33" i="3"/>
  <c r="AU33" i="3" s="1"/>
  <c r="AW35" i="3"/>
  <c r="AU35" i="3" s="1"/>
  <c r="AW36" i="3"/>
  <c r="AU36" i="3" s="1"/>
  <c r="AW37" i="3"/>
  <c r="AU37" i="3" s="1"/>
  <c r="AW38" i="3"/>
  <c r="AU38" i="3" s="1"/>
  <c r="AW40" i="3"/>
  <c r="AU40" i="3" s="1"/>
  <c r="AW41" i="3"/>
  <c r="AU41" i="3" s="1"/>
  <c r="AW42" i="3"/>
  <c r="AW43" i="3"/>
  <c r="AU43" i="3" s="1"/>
  <c r="AW44" i="3"/>
  <c r="AU44" i="3" s="1"/>
  <c r="AW45" i="3"/>
  <c r="AU45" i="3" s="1"/>
  <c r="AW47" i="3"/>
  <c r="AW48" i="3"/>
  <c r="AW49" i="3"/>
  <c r="AW51" i="3"/>
  <c r="AU51" i="3" s="1"/>
  <c r="AW52" i="3"/>
  <c r="AW56" i="3"/>
  <c r="AU30" i="3" l="1"/>
  <c r="AU15" i="3"/>
  <c r="J29" i="3"/>
  <c r="L57" i="3"/>
  <c r="BB27" i="3"/>
  <c r="BB26" i="3"/>
  <c r="K17" i="3"/>
  <c r="AU25" i="3"/>
  <c r="BB52" i="3"/>
  <c r="AU21" i="3"/>
  <c r="K54" i="3"/>
  <c r="AU20" i="3"/>
  <c r="BB22" i="3"/>
  <c r="K13" i="3"/>
  <c r="BB21" i="3"/>
  <c r="K34" i="3"/>
  <c r="BB53" i="3"/>
  <c r="AU56" i="3"/>
  <c r="AU48" i="3"/>
  <c r="BB36" i="3"/>
  <c r="BB16" i="3"/>
  <c r="AT34" i="3"/>
  <c r="AT24" i="3"/>
  <c r="BB44" i="3"/>
  <c r="BB41" i="3"/>
  <c r="BB31" i="3"/>
  <c r="BB45" i="3"/>
  <c r="AU49" i="3"/>
  <c r="H21" i="2"/>
  <c r="I21" i="2" s="1"/>
  <c r="J13" i="3"/>
  <c r="AU47" i="3"/>
  <c r="BB42" i="3"/>
  <c r="AU22" i="3"/>
  <c r="BB32" i="3"/>
  <c r="BB15" i="3"/>
  <c r="J50" i="3"/>
  <c r="J39" i="3"/>
  <c r="K24" i="3"/>
  <c r="BB55" i="3"/>
  <c r="J24" i="3"/>
  <c r="BB43" i="3"/>
  <c r="F28" i="1"/>
  <c r="BB48" i="3"/>
  <c r="AU42" i="3"/>
  <c r="AU52" i="3"/>
  <c r="BB47" i="3"/>
  <c r="BB40" i="3"/>
  <c r="BB35" i="3"/>
  <c r="BB30" i="3"/>
  <c r="BB25" i="3"/>
  <c r="BB20" i="3"/>
  <c r="BB14" i="3"/>
  <c r="BB56" i="3"/>
  <c r="AT17" i="3"/>
  <c r="BB51" i="3"/>
  <c r="BB38" i="3"/>
  <c r="BB33" i="3"/>
  <c r="BB28" i="3"/>
  <c r="BB23" i="3"/>
  <c r="BB19" i="3"/>
  <c r="AT29" i="3"/>
  <c r="I27" i="2" l="1"/>
  <c r="F29" i="2" s="1"/>
  <c r="I14" i="1"/>
  <c r="C29" i="1" s="1"/>
  <c r="F29" i="1" s="1"/>
  <c r="I28" i="1" l="1"/>
  <c r="I29" i="1" s="1"/>
</calcChain>
</file>

<file path=xl/sharedStrings.xml><?xml version="1.0" encoding="utf-8"?>
<sst xmlns="http://schemas.openxmlformats.org/spreadsheetml/2006/main" count="1049" uniqueCount="273">
  <si>
    <t>Krycí list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</si>
  <si>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</si>
  <si>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</si>
  <si>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</si>
  <si>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</si>
  <si>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</si>
  <si>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</si>
  <si>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</si>
  <si>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</si>
  <si>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</si>
  <si>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</si>
  <si>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</si>
  <si>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</si>
  <si>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</si>
  <si>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</si>
  <si>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</si>
  <si>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</si>
  <si>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</si>
  <si>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</si>
  <si>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</si>
  <si>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</si>
  <si>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</si>
  <si>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</si>
  <si>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</si>
  <si>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</si>
  <si>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</si>
  <si>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</si>
  <si>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</si>
  <si>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</si>
  <si>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</si>
  <si>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</si>
  <si>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</si>
  <si>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</si>
  <si>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</si>
  <si>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</si>
  <si>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</si>
  <si>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</si>
  <si>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</si>
  <si>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</si>
  <si>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</si>
  <si>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</si>
  <si>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</si>
  <si>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</si>
  <si>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</si>
  <si>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</si>
  <si>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</si>
  <si>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</si>
  <si>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</si>
  <si>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</si>
  <si>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</si>
  <si>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</si>
  <si>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</si>
  <si>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</si>
  <si>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</si>
  <si>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</si>
  <si>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</si>
  <si>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</si>
  <si>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</si>
  <si>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</si>
  <si>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</si>
  <si>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</si>
  <si>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</si>
  <si>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</si>
  <si>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</si>
  <si>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</si>
  <si>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</si>
  <si>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</si>
  <si>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</si>
  <si>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Doba výstavby:</t>
  </si>
  <si>
    <t xml:space="preserve"> </t>
  </si>
  <si>
    <t> </t>
  </si>
  <si>
    <t>Davídkova pozemek parc číslo 1640/1 kt. území Kobylysy</t>
  </si>
  <si>
    <t>Zpracováno dne: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</si>
  <si>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</si>
  <si>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</si>
  <si>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</si>
  <si>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</si>
  <si>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</si>
  <si>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</si>
  <si>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</si>
  <si>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</si>
  <si>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</si>
  <si>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</si>
  <si>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</si>
  <si>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</si>
  <si>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</si>
  <si>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</si>
  <si>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</si>
  <si>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</si>
  <si>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</si>
  <si>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</si>
  <si>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</si>
  <si>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</si>
  <si>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</si>
  <si>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</si>
  <si>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</si>
  <si>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</si>
  <si>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</si>
  <si>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</si>
  <si>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</si>
  <si>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</si>
  <si>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</si>
  <si>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</si>
  <si>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</si>
  <si>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</si>
  <si>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</si>
  <si>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Odstranění stávajcí dlažby a obrubníků Přípravné a přidružené práce</t>
  </si>
  <si>
    <t>1</t>
  </si>
  <si>
    <t>113201012RA0</t>
  </si>
  <si>
    <t>Vytrhání obrubníků chodníkových a parkových</t>
  </si>
  <si>
    <t>m</t>
  </si>
  <si>
    <t>RTS II / 2025</t>
  </si>
  <si>
    <t>11_</t>
  </si>
  <si>
    <t>_1_</t>
  </si>
  <si>
    <t>_</t>
  </si>
  <si>
    <t>2</t>
  </si>
  <si>
    <t>113106005RAC</t>
  </si>
  <si>
    <t>Odstranění beton.dlažby vč.podkladu</t>
  </si>
  <si>
    <t>m2</t>
  </si>
  <si>
    <t>3</t>
  </si>
  <si>
    <t>113107305R00</t>
  </si>
  <si>
    <t>Odstranění podkladu kam.těžené tl.5 cm</t>
  </si>
  <si>
    <t>12</t>
  </si>
  <si>
    <t>Odkopávky a prokopávky</t>
  </si>
  <si>
    <t>4</t>
  </si>
  <si>
    <t>122202201R0A</t>
  </si>
  <si>
    <t>Odkopávky pro silnice v hor. 3 ve stíženém prostředí a omezení</t>
  </si>
  <si>
    <t>m3</t>
  </si>
  <si>
    <t>12_</t>
  </si>
  <si>
    <t>5</t>
  </si>
  <si>
    <t>111000001VD</t>
  </si>
  <si>
    <t>Vytyčení případných podzemních inženýrských sítí</t>
  </si>
  <si>
    <t>soubor</t>
  </si>
  <si>
    <t>6</t>
  </si>
  <si>
    <t>111000002VD</t>
  </si>
  <si>
    <t>Vlastní vytyčení podkladu pro vozovku,parkoviště apod.</t>
  </si>
  <si>
    <t>7</t>
  </si>
  <si>
    <t>139600012RAF</t>
  </si>
  <si>
    <t>Ruční výkop v rýh hornině 3 a dočištění dočištění výkopu</t>
  </si>
  <si>
    <t>8</t>
  </si>
  <si>
    <t>181102302R00</t>
  </si>
  <si>
    <t>Úprava pláně komunikace v zářezech se zhutněním</t>
  </si>
  <si>
    <t>9</t>
  </si>
  <si>
    <t>174101102R00</t>
  </si>
  <si>
    <t>Zásyp ruční se zhutněním</t>
  </si>
  <si>
    <t>16</t>
  </si>
  <si>
    <t>Přemístění výkopku</t>
  </si>
  <si>
    <t>10</t>
  </si>
  <si>
    <t>167101101RPř</t>
  </si>
  <si>
    <t>Nakládání výkopku z hor.1-4 v množství do 100 m3</t>
  </si>
  <si>
    <t>16_</t>
  </si>
  <si>
    <t>162701105R00</t>
  </si>
  <si>
    <t>Vodorovné přemístění výkopku z hor.1-4 do 10000 m</t>
  </si>
  <si>
    <t>162701109R00</t>
  </si>
  <si>
    <t>Příplatek k vod. přemístění hor.1-4 za další 1 km  celkem 20km dopravy</t>
  </si>
  <si>
    <t>13</t>
  </si>
  <si>
    <t>199000005R00</t>
  </si>
  <si>
    <t>Poplatek za skládku zeminy 1- 4, č. dle katal. odpadů 17 05 04</t>
  </si>
  <si>
    <t>t</t>
  </si>
  <si>
    <t>17</t>
  </si>
  <si>
    <t>Úprava kořenového systému</t>
  </si>
  <si>
    <t>14</t>
  </si>
  <si>
    <t>17_</t>
  </si>
  <si>
    <t>15</t>
  </si>
  <si>
    <t>112201101R0B</t>
  </si>
  <si>
    <t>Dodávka a instalece protikořenové zábrany</t>
  </si>
  <si>
    <t>kus</t>
  </si>
  <si>
    <t>112103123R0B4</t>
  </si>
  <si>
    <t>Odstranění kořenů ve vozovce</t>
  </si>
  <si>
    <t>kpl</t>
  </si>
  <si>
    <t>56</t>
  </si>
  <si>
    <t>Podkladní vrstvy komunikací, letišť a ploch</t>
  </si>
  <si>
    <t>18</t>
  </si>
  <si>
    <t>564802293R00</t>
  </si>
  <si>
    <t>Příplatek k pod. vrstvě při překážce po 2 stranách</t>
  </si>
  <si>
    <t>56_</t>
  </si>
  <si>
    <t>_5_</t>
  </si>
  <si>
    <t>19</t>
  </si>
  <si>
    <t>564782111R00</t>
  </si>
  <si>
    <t>Podklad z kam.drceného 32-63 s výplň.kamen.do 30 cm</t>
  </si>
  <si>
    <t>20</t>
  </si>
  <si>
    <t>564732111R00</t>
  </si>
  <si>
    <t>Podklad z kam.drceného 32-63 s výplň.kamen. 5 cm</t>
  </si>
  <si>
    <t>21</t>
  </si>
  <si>
    <t>871219113R00</t>
  </si>
  <si>
    <t>Kladení dren. potrubí bezvýkop.,flex.PVC,s obsypem včetně potrubí a tvarovek</t>
  </si>
  <si>
    <t>59</t>
  </si>
  <si>
    <t>Kryty pozemních komunikací, letišť a ploch dlážděných (předlažby)</t>
  </si>
  <si>
    <t>22</t>
  </si>
  <si>
    <t>597071122RU1</t>
  </si>
  <si>
    <t>Žlab odvodňovací ACO EUROSELF  B 125 včetně čel a nátrubků  a zápachové uávěry stavební výška 115 mm, můstkový litinový rošt</t>
  </si>
  <si>
    <t>59_</t>
  </si>
  <si>
    <t>23</t>
  </si>
  <si>
    <t>599432111R00</t>
  </si>
  <si>
    <t>Výplň spár dlažby z lomového kamene kam.těženým  lomový kámen prach</t>
  </si>
  <si>
    <t>24</t>
  </si>
  <si>
    <t>998223011R00</t>
  </si>
  <si>
    <t>Přesun hmot, pozemní komunikace, kryt dlážděný</t>
  </si>
  <si>
    <t>25</t>
  </si>
  <si>
    <t>771249114R00</t>
  </si>
  <si>
    <t>Řezání dlaždic  diamantovým kotoučem</t>
  </si>
  <si>
    <t>26</t>
  </si>
  <si>
    <t>916661111R00</t>
  </si>
  <si>
    <t>Osazení park. obrubníků do lože z C 12/15 s opěrou</t>
  </si>
  <si>
    <t>27</t>
  </si>
  <si>
    <t>596215041T00</t>
  </si>
  <si>
    <t>Kladení zámkové dlažby tl. 60 mm do drtě tl. 50 mm</t>
  </si>
  <si>
    <t>RTS I / 2025</t>
  </si>
  <si>
    <t>721</t>
  </si>
  <si>
    <t>Vnitřní kanalizace</t>
  </si>
  <si>
    <t>28</t>
  </si>
  <si>
    <t>721110918R00</t>
  </si>
  <si>
    <t>Napojení odvodnění žlabů na stávající kanalizaci</t>
  </si>
  <si>
    <t>721_</t>
  </si>
  <si>
    <t>_72_</t>
  </si>
  <si>
    <t>29</t>
  </si>
  <si>
    <t>721176105R00</t>
  </si>
  <si>
    <t>Potrubí KG připojovací D 110 x 2,7 mm</t>
  </si>
  <si>
    <t>30</t>
  </si>
  <si>
    <t>175101101RT2</t>
  </si>
  <si>
    <t>D+M Obsyp potrubí s dodáním štěrkopísku frakce 0 - 22 mm</t>
  </si>
  <si>
    <t>S</t>
  </si>
  <si>
    <t>Přesuny sutí</t>
  </si>
  <si>
    <t>31</t>
  </si>
  <si>
    <t>979081111RT3</t>
  </si>
  <si>
    <t>Odvoz suti a vybour. hmot na skládku do 1 km</t>
  </si>
  <si>
    <t>S_</t>
  </si>
  <si>
    <t>_9_</t>
  </si>
  <si>
    <t>32</t>
  </si>
  <si>
    <t>979081121R00</t>
  </si>
  <si>
    <t>Příplatek k odvozu za každý další 1 km celkom do 20 km</t>
  </si>
  <si>
    <t>33</t>
  </si>
  <si>
    <t>979990103R00</t>
  </si>
  <si>
    <t>Poplatek za uložení suti - beton, skupina odpadu 170101</t>
  </si>
  <si>
    <t>M</t>
  </si>
  <si>
    <t>34</t>
  </si>
  <si>
    <t>59217509</t>
  </si>
  <si>
    <t>Obrubník parkový BEST LINEA I v. 250 x 80 x 500 mm přírodní</t>
  </si>
  <si>
    <t>0</t>
  </si>
  <si>
    <t>Z99999_</t>
  </si>
  <si>
    <t>_Z_</t>
  </si>
  <si>
    <t>35</t>
  </si>
  <si>
    <t>592453092</t>
  </si>
  <si>
    <t>Dlažba BEST KLASIKO standard rovné přírodní 200 x 100 x 60 mm</t>
  </si>
  <si>
    <t>Celkem:</t>
  </si>
  <si>
    <t>Výkaz výměr</t>
  </si>
  <si>
    <t>Potřebné množství</t>
  </si>
  <si>
    <t>68+4+4</t>
  </si>
  <si>
    <t>3*11</t>
  </si>
  <si>
    <t>256+16</t>
  </si>
  <si>
    <t>310*0,4</t>
  </si>
  <si>
    <t>3*4*1*0,8</t>
  </si>
  <si>
    <t>109*0,1*0,45</t>
  </si>
  <si>
    <t>320</t>
  </si>
  <si>
    <t>124+14,51</t>
  </si>
  <si>
    <t>138</t>
  </si>
  <si>
    <t>10*138</t>
  </si>
  <si>
    <t>1,3*138</t>
  </si>
  <si>
    <t>314*0,35</t>
  </si>
  <si>
    <t>310</t>
  </si>
  <si>
    <t>150</t>
  </si>
  <si>
    <t>3*3,5</t>
  </si>
  <si>
    <t>562-151</t>
  </si>
  <si>
    <t>64+33+8+3,5*6</t>
  </si>
  <si>
    <t>64+8+8</t>
  </si>
  <si>
    <t>3*3</t>
  </si>
  <si>
    <t>9*0,3*0,25</t>
  </si>
  <si>
    <t>151</t>
  </si>
  <si>
    <t>151*19</t>
  </si>
  <si>
    <t>;ztratné 5%; 4</t>
  </si>
  <si>
    <t>;ztratné 10%; 31</t>
  </si>
  <si>
    <t>Stavební rozpočet varianta zámková dlažba</t>
  </si>
  <si>
    <t>Úprava zpevněné pochozí cesty v ul. Davídkova na parc. č. 1640/1 v k.ú. Kobylisy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</si>
</sst>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800080"/>
      <name val="Arial"/>
      <charset val="238"/>
    </font>
    <font>
      <i/>
      <sz val="9"/>
      <color rgb="FF000000"/>
      <name val="Arial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2" fillId="3" borderId="77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4" xfId="0" applyFont="1" applyBorder="1" applyAlignment="1">
      <alignment horizontal="right" vertical="center"/>
    </xf>
    <xf numFmtId="0" fontId="3" fillId="0" borderId="85" xfId="0" applyFont="1" applyBorder="1" applyAlignment="1">
      <alignment horizontal="left" vertical="center"/>
    </xf>
    <xf numFmtId="0" fontId="3" fillId="2" borderId="77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right" vertical="center"/>
    </xf>
    <xf numFmtId="0" fontId="3" fillId="2" borderId="78" xfId="0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0" fontId="0" fillId="0" borderId="6" xfId="0" applyBorder="1"/>
    <xf numFmtId="0" fontId="3" fillId="2" borderId="5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" fontId="11" fillId="0" borderId="8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4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4" fontId="12" fillId="0" borderId="8" xfId="0" applyNumberFormat="1" applyFont="1" applyBorder="1" applyAlignment="1">
      <alignment horizontal="right" vertical="center"/>
    </xf>
    <xf numFmtId="1" fontId="12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4" fillId="0" borderId="0" xfId="0" applyFont="1"/>
    <xf numFmtId="4" fontId="13" fillId="0" borderId="79" xfId="0" applyNumberFormat="1" applyFont="1" applyBorder="1" applyAlignment="1">
      <alignment horizontal="right" vertical="center"/>
    </xf>
    <xf numFmtId="0" fontId="13" fillId="3" borderId="40" xfId="0" applyFont="1" applyFill="1" applyBorder="1" applyAlignment="1">
      <alignment horizontal="left" vertical="center"/>
    </xf>
    <xf numFmtId="0" fontId="12" fillId="3" borderId="40" xfId="0" applyFont="1" applyFill="1" applyBorder="1" applyAlignment="1">
      <alignment horizontal="left" vertical="center"/>
    </xf>
    <xf numFmtId="4" fontId="13" fillId="3" borderId="40" xfId="0" applyNumberFormat="1" applyFont="1" applyFill="1" applyBorder="1" applyAlignment="1">
      <alignment horizontal="right" vertical="center"/>
    </xf>
    <xf numFmtId="0" fontId="13" fillId="3" borderId="40" xfId="0" applyFont="1" applyFill="1" applyBorder="1" applyAlignment="1">
      <alignment horizontal="right" vertical="center"/>
    </xf>
    <xf numFmtId="0" fontId="13" fillId="3" borderId="78" xfId="0" applyFont="1" applyFill="1" applyBorder="1" applyAlignment="1">
      <alignment horizontal="right" vertical="center"/>
    </xf>
    <xf numFmtId="4" fontId="2" fillId="0" borderId="16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" fillId="0" borderId="56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3" fillId="3" borderId="40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1" fillId="0" borderId="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6" workbookViewId="0">
      <selection activeCell="M18" sqref="M18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95" t="s">
        <v>0</v>
      </c>
      <c r="B1" s="96"/>
      <c r="C1" s="96"/>
      <c r="D1" s="96"/>
      <c r="E1" s="96"/>
      <c r="F1" s="96"/>
      <c r="G1" s="96"/>
      <c r="H1" s="96"/>
      <c r="I1" s="96"/>
    </row>
    <row r="2" spans="1:9" x14ac:dyDescent="0.25">
      <c r="A2" s="97" t="s">
        <v>1</v>
      </c>
      <c r="B2" s="98"/>
      <c r="C2" s="107" t="s">
        <v>272</v>
      </c>
      <c r="D2" s="108"/>
      <c r="E2" s="102" t="s">
        <v>2</v>
      </c>
      <c r="F2" s="102"/>
      <c r="G2" s="98"/>
      <c r="H2" s="102" t="s">
        <v>3</v>
      </c>
      <c r="I2" s="104" t="s">
        <v>4</v>
      </c>
    </row>
    <row r="3" spans="1:9" ht="25.5" customHeight="1" x14ac:dyDescent="0.25">
      <c r="A3" s="99"/>
      <c r="B3" s="100"/>
      <c r="C3" s="109"/>
      <c r="D3" s="109"/>
      <c r="E3" s="100"/>
      <c r="F3" s="100"/>
      <c r="G3" s="100"/>
      <c r="H3" s="100"/>
      <c r="I3" s="105"/>
    </row>
    <row r="4" spans="1:9" x14ac:dyDescent="0.25">
      <c r="A4" s="101" t="s">
        <v>5</v>
      </c>
      <c r="B4" s="100"/>
      <c r="C4" s="103"/>
      <c r="D4" s="100"/>
      <c r="E4" s="103"/>
      <c r="F4" s="103" t="str">
        <f>'Stavební rozpočet'!K4</f>
        <v> </v>
      </c>
      <c r="G4" s="100"/>
      <c r="H4" s="103" t="s">
        <v>3</v>
      </c>
      <c r="I4" s="105" t="s">
        <v>4</v>
      </c>
    </row>
    <row r="5" spans="1:9" ht="15" customHeight="1" x14ac:dyDescent="0.25">
      <c r="A5" s="99"/>
      <c r="B5" s="100"/>
      <c r="C5" s="100"/>
      <c r="D5" s="100"/>
      <c r="E5" s="100"/>
      <c r="F5" s="100"/>
      <c r="G5" s="100"/>
      <c r="H5" s="100"/>
      <c r="I5" s="105"/>
    </row>
    <row r="6" spans="1:9" x14ac:dyDescent="0.25">
      <c r="A6" s="101" t="s">
        <v>7</v>
      </c>
      <c r="B6" s="100"/>
      <c r="C6" s="103" t="str">
        <f>'Stavební rozpočet'!D6</f>
        <v>Davídkova pozemek parc číslo 1640/1 kt. území Kobylysy</v>
      </c>
      <c r="D6" s="100"/>
      <c r="E6" s="103" t="s">
        <v>8</v>
      </c>
      <c r="F6" s="103" t="str">
        <f>'Stavební rozpočet'!K6</f>
        <v> </v>
      </c>
      <c r="G6" s="100"/>
      <c r="H6" s="103" t="s">
        <v>3</v>
      </c>
      <c r="I6" s="105" t="s">
        <v>4</v>
      </c>
    </row>
    <row r="7" spans="1:9" ht="15" customHeight="1" x14ac:dyDescent="0.25">
      <c r="A7" s="99"/>
      <c r="B7" s="100"/>
      <c r="C7" s="100"/>
      <c r="D7" s="100"/>
      <c r="E7" s="100"/>
      <c r="F7" s="100"/>
      <c r="G7" s="100"/>
      <c r="H7" s="100"/>
      <c r="I7" s="105"/>
    </row>
    <row r="8" spans="1:9" x14ac:dyDescent="0.25">
      <c r="A8" s="101" t="s">
        <v>9</v>
      </c>
      <c r="B8" s="100"/>
      <c r="C8" s="103">
        <f>'Stavební rozpočet'!H4</f>
        <v>0</v>
      </c>
      <c r="D8" s="100"/>
      <c r="E8" s="103" t="s">
        <v>10</v>
      </c>
      <c r="F8" s="103" t="str">
        <f>'Stavební rozpočet'!H6</f>
        <v xml:space="preserve"> </v>
      </c>
      <c r="G8" s="100"/>
      <c r="H8" s="100" t="s">
        <v>11</v>
      </c>
      <c r="I8" s="106"/>
    </row>
    <row r="9" spans="1:9" x14ac:dyDescent="0.25">
      <c r="A9" s="99"/>
      <c r="B9" s="100"/>
      <c r="C9" s="100"/>
      <c r="D9" s="100"/>
      <c r="E9" s="100"/>
      <c r="F9" s="100"/>
      <c r="G9" s="100"/>
      <c r="H9" s="100"/>
      <c r="I9" s="105"/>
    </row>
    <row r="10" spans="1:9" x14ac:dyDescent="0.25">
      <c r="A10" s="101" t="s">
        <v>12</v>
      </c>
      <c r="B10" s="100"/>
      <c r="C10" s="103" t="str">
        <f>'Stavební rozpočet'!D8</f>
        <v xml:space="preserve"> </v>
      </c>
      <c r="D10" s="100"/>
      <c r="E10" s="103" t="s">
        <v>13</v>
      </c>
      <c r="F10" s="103"/>
      <c r="G10" s="100"/>
      <c r="H10" s="100" t="s">
        <v>14</v>
      </c>
      <c r="I10" s="111"/>
    </row>
    <row r="11" spans="1:9" x14ac:dyDescent="0.25">
      <c r="A11" s="116"/>
      <c r="B11" s="110"/>
      <c r="C11" s="110"/>
      <c r="D11" s="110"/>
      <c r="E11" s="110"/>
      <c r="F11" s="110"/>
      <c r="G11" s="110"/>
      <c r="H11" s="110"/>
      <c r="I11" s="112"/>
    </row>
    <row r="12" spans="1:9" ht="23.25" x14ac:dyDescent="0.25">
      <c r="A12" s="113" t="s">
        <v>15</v>
      </c>
      <c r="B12" s="113"/>
      <c r="C12" s="113"/>
      <c r="D12" s="113"/>
      <c r="E12" s="113"/>
      <c r="F12" s="113"/>
      <c r="G12" s="113"/>
      <c r="H12" s="113"/>
      <c r="I12" s="113"/>
    </row>
    <row r="13" spans="1:9" ht="26.25" customHeight="1" x14ac:dyDescent="0.25">
      <c r="A13" s="6" t="s">
        <v>16</v>
      </c>
      <c r="B13" s="114" t="s">
        <v>17</v>
      </c>
      <c r="C13" s="115"/>
      <c r="D13" s="7" t="s">
        <v>18</v>
      </c>
      <c r="E13" s="114" t="s">
        <v>19</v>
      </c>
      <c r="F13" s="115"/>
      <c r="G13" s="7" t="s">
        <v>20</v>
      </c>
      <c r="H13" s="114" t="s">
        <v>21</v>
      </c>
      <c r="I13" s="115"/>
    </row>
    <row r="14" spans="1:9" ht="15.75" x14ac:dyDescent="0.25">
      <c r="A14" s="8" t="s">
        <v>22</v>
      </c>
      <c r="B14" s="9" t="s">
        <v>23</v>
      </c>
      <c r="C14" s="10"/>
      <c r="D14" s="123" t="s">
        <v>24</v>
      </c>
      <c r="E14" s="124"/>
      <c r="F14" s="10">
        <f>VORN!I15</f>
        <v>0</v>
      </c>
      <c r="G14" s="123" t="s">
        <v>25</v>
      </c>
      <c r="H14" s="124"/>
      <c r="I14" s="10">
        <f>VORN!I21</f>
        <v>0</v>
      </c>
    </row>
    <row r="15" spans="1:9" ht="15.75" x14ac:dyDescent="0.25">
      <c r="A15" s="11" t="s">
        <v>4</v>
      </c>
      <c r="B15" s="9" t="s">
        <v>26</v>
      </c>
      <c r="C15" s="10"/>
      <c r="D15" s="123" t="s">
        <v>27</v>
      </c>
      <c r="E15" s="124"/>
      <c r="F15" s="10">
        <f>VORN!I16</f>
        <v>0</v>
      </c>
      <c r="G15" s="123" t="s">
        <v>28</v>
      </c>
      <c r="H15" s="124"/>
      <c r="I15" s="10"/>
    </row>
    <row r="16" spans="1:9" ht="15.75" x14ac:dyDescent="0.25">
      <c r="A16" s="8" t="s">
        <v>29</v>
      </c>
      <c r="B16" s="9" t="s">
        <v>23</v>
      </c>
      <c r="C16" s="10"/>
      <c r="D16" s="123" t="s">
        <v>30</v>
      </c>
      <c r="E16" s="124"/>
      <c r="F16" s="10">
        <f>VORN!I17</f>
        <v>0</v>
      </c>
      <c r="G16" s="123" t="s">
        <v>31</v>
      </c>
      <c r="H16" s="124"/>
      <c r="I16" s="10"/>
    </row>
    <row r="17" spans="1:9" ht="15.75" x14ac:dyDescent="0.25">
      <c r="A17" s="11" t="s">
        <v>4</v>
      </c>
      <c r="B17" s="9" t="s">
        <v>26</v>
      </c>
      <c r="C17" s="10"/>
      <c r="D17" s="123" t="s">
        <v>4</v>
      </c>
      <c r="E17" s="124"/>
      <c r="F17" s="12" t="s">
        <v>4</v>
      </c>
      <c r="G17" s="123" t="s">
        <v>32</v>
      </c>
      <c r="H17" s="124"/>
      <c r="I17" s="10"/>
    </row>
    <row r="18" spans="1:9" ht="15.75" x14ac:dyDescent="0.25">
      <c r="A18" s="8" t="s">
        <v>33</v>
      </c>
      <c r="B18" s="9" t="s">
        <v>23</v>
      </c>
      <c r="C18" s="10"/>
      <c r="D18" s="123" t="s">
        <v>4</v>
      </c>
      <c r="E18" s="124"/>
      <c r="F18" s="12" t="s">
        <v>4</v>
      </c>
      <c r="G18" s="123" t="s">
        <v>34</v>
      </c>
      <c r="H18" s="124"/>
      <c r="I18" s="10"/>
    </row>
    <row r="19" spans="1:9" ht="15.75" x14ac:dyDescent="0.25">
      <c r="A19" s="11" t="s">
        <v>4</v>
      </c>
      <c r="B19" s="9" t="s">
        <v>26</v>
      </c>
      <c r="C19" s="10"/>
      <c r="D19" s="123" t="s">
        <v>4</v>
      </c>
      <c r="E19" s="124"/>
      <c r="F19" s="12" t="s">
        <v>4</v>
      </c>
      <c r="G19" s="123" t="s">
        <v>35</v>
      </c>
      <c r="H19" s="124"/>
      <c r="I19" s="10"/>
    </row>
    <row r="20" spans="1:9" ht="15.75" x14ac:dyDescent="0.25">
      <c r="A20" s="117" t="s">
        <v>36</v>
      </c>
      <c r="B20" s="118"/>
      <c r="C20" s="10"/>
      <c r="D20" s="123" t="s">
        <v>4</v>
      </c>
      <c r="E20" s="124"/>
      <c r="F20" s="12" t="s">
        <v>4</v>
      </c>
      <c r="G20" s="123" t="s">
        <v>4</v>
      </c>
      <c r="H20" s="124"/>
      <c r="I20" s="12"/>
    </row>
    <row r="21" spans="1:9" ht="15.75" x14ac:dyDescent="0.25">
      <c r="A21" s="119" t="s">
        <v>37</v>
      </c>
      <c r="B21" s="120"/>
      <c r="C21" s="13"/>
      <c r="D21" s="125" t="s">
        <v>4</v>
      </c>
      <c r="E21" s="126"/>
      <c r="F21" s="14" t="s">
        <v>4</v>
      </c>
      <c r="G21" s="125" t="s">
        <v>4</v>
      </c>
      <c r="H21" s="126"/>
      <c r="I21" s="14"/>
    </row>
    <row r="22" spans="1:9" ht="16.5" customHeight="1" x14ac:dyDescent="0.25">
      <c r="A22" s="121" t="s">
        <v>38</v>
      </c>
      <c r="B22" s="122"/>
      <c r="C22" s="15"/>
      <c r="D22" s="127" t="s">
        <v>39</v>
      </c>
      <c r="E22" s="122"/>
      <c r="F22" s="15">
        <f>SUM(F14:F21)</f>
        <v>0</v>
      </c>
      <c r="G22" s="127" t="s">
        <v>40</v>
      </c>
      <c r="H22" s="122"/>
      <c r="I22" s="15"/>
    </row>
    <row r="23" spans="1:9" ht="15.75" x14ac:dyDescent="0.25">
      <c r="D23" s="117" t="s">
        <v>41</v>
      </c>
      <c r="E23" s="118"/>
      <c r="F23" s="16">
        <v>0</v>
      </c>
      <c r="G23" s="128" t="s">
        <v>42</v>
      </c>
      <c r="H23" s="118"/>
      <c r="I23" s="10">
        <v>0</v>
      </c>
    </row>
    <row r="24" spans="1:9" ht="15.75" x14ac:dyDescent="0.25">
      <c r="G24" s="117" t="s">
        <v>43</v>
      </c>
      <c r="H24" s="118"/>
      <c r="I24" s="10">
        <f>vorn_sum</f>
        <v>0</v>
      </c>
    </row>
    <row r="25" spans="1:9" ht="15.75" x14ac:dyDescent="0.25">
      <c r="G25" s="117" t="s">
        <v>44</v>
      </c>
      <c r="H25" s="118"/>
      <c r="I25" s="10">
        <v>0</v>
      </c>
    </row>
    <row r="27" spans="1:9" ht="15.75" x14ac:dyDescent="0.25">
      <c r="A27" s="129" t="s">
        <v>45</v>
      </c>
      <c r="B27" s="130"/>
      <c r="C27" s="17">
        <f>ROUND(SUM('Stavební rozpočet'!AI12:AI56),0)</f>
        <v>0</v>
      </c>
    </row>
    <row r="28" spans="1:9" ht="15.75" x14ac:dyDescent="0.25">
      <c r="A28" s="131" t="s">
        <v>46</v>
      </c>
      <c r="B28" s="132"/>
      <c r="C28" s="18">
        <f>ROUND(SUM('Stavební rozpočet'!AJ12:AJ56),0)</f>
        <v>0</v>
      </c>
      <c r="D28" s="133" t="s">
        <v>47</v>
      </c>
      <c r="E28" s="130"/>
      <c r="F28" s="17">
        <f>ROUND(C28*(12/100),2)</f>
        <v>0</v>
      </c>
      <c r="G28" s="133" t="s">
        <v>48</v>
      </c>
      <c r="H28" s="130"/>
      <c r="I28" s="17">
        <f>ROUND(SUM(C27:C29),0)</f>
        <v>0</v>
      </c>
    </row>
    <row r="29" spans="1:9" ht="15.75" x14ac:dyDescent="0.25">
      <c r="A29" s="131" t="s">
        <v>49</v>
      </c>
      <c r="B29" s="132"/>
      <c r="C29" s="18">
        <f>ROUND(SUM('Stavební rozpočet'!AK12:AK56)+(F22+I22+F23+I23+I24+I25),0)</f>
        <v>0</v>
      </c>
      <c r="D29" s="134" t="s">
        <v>50</v>
      </c>
      <c r="E29" s="132"/>
      <c r="F29" s="18">
        <f>ROUND(C29*(21/100),2)</f>
        <v>0</v>
      </c>
      <c r="G29" s="134" t="s">
        <v>51</v>
      </c>
      <c r="H29" s="132"/>
      <c r="I29" s="18">
        <f>ROUND(SUM(F28:F29)+I28,0)</f>
        <v>0</v>
      </c>
    </row>
    <row r="31" spans="1:9" x14ac:dyDescent="0.25">
      <c r="A31" s="144"/>
      <c r="B31" s="136"/>
      <c r="C31" s="137"/>
      <c r="D31" s="135" t="s">
        <v>52</v>
      </c>
      <c r="E31" s="136"/>
      <c r="F31" s="137"/>
      <c r="G31" s="135" t="s">
        <v>53</v>
      </c>
      <c r="H31" s="136"/>
      <c r="I31" s="137"/>
    </row>
    <row r="32" spans="1:9" x14ac:dyDescent="0.25">
      <c r="A32" s="145" t="s">
        <v>4</v>
      </c>
      <c r="B32" s="139"/>
      <c r="C32" s="140"/>
      <c r="D32" s="138" t="s">
        <v>4</v>
      </c>
      <c r="E32" s="139"/>
      <c r="F32" s="140"/>
      <c r="G32" s="138" t="s">
        <v>4</v>
      </c>
      <c r="H32" s="139"/>
      <c r="I32" s="140"/>
    </row>
    <row r="33" spans="1:9" x14ac:dyDescent="0.25">
      <c r="A33" s="145" t="s">
        <v>4</v>
      </c>
      <c r="B33" s="139"/>
      <c r="C33" s="140"/>
      <c r="D33" s="138" t="s">
        <v>4</v>
      </c>
      <c r="E33" s="139"/>
      <c r="F33" s="140"/>
      <c r="G33" s="138" t="s">
        <v>4</v>
      </c>
      <c r="H33" s="139"/>
      <c r="I33" s="140"/>
    </row>
    <row r="34" spans="1:9" x14ac:dyDescent="0.25">
      <c r="A34" s="145" t="s">
        <v>4</v>
      </c>
      <c r="B34" s="139"/>
      <c r="C34" s="140"/>
      <c r="D34" s="138" t="s">
        <v>4</v>
      </c>
      <c r="E34" s="139"/>
      <c r="F34" s="140"/>
      <c r="G34" s="138" t="s">
        <v>4</v>
      </c>
      <c r="H34" s="139"/>
      <c r="I34" s="140"/>
    </row>
    <row r="35" spans="1:9" x14ac:dyDescent="0.25">
      <c r="A35" s="146"/>
      <c r="B35" s="142"/>
      <c r="C35" s="143"/>
      <c r="D35" s="141" t="s">
        <v>54</v>
      </c>
      <c r="E35" s="142"/>
      <c r="F35" s="143"/>
      <c r="G35" s="141" t="s">
        <v>54</v>
      </c>
      <c r="H35" s="142"/>
      <c r="I35" s="143"/>
    </row>
    <row r="36" spans="1:9" x14ac:dyDescent="0.25">
      <c r="A36" s="19" t="s">
        <v>55</v>
      </c>
    </row>
    <row r="37" spans="1:9" ht="12.75" customHeight="1" x14ac:dyDescent="0.25">
      <c r="A37" s="103" t="s">
        <v>4</v>
      </c>
      <c r="B37" s="100"/>
      <c r="C37" s="100"/>
      <c r="D37" s="100"/>
      <c r="E37" s="100"/>
      <c r="F37" s="100"/>
      <c r="G37" s="100"/>
      <c r="H37" s="100"/>
      <c r="I37" s="100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rintOptions horizontalCentered="1" verticalCentered="1"/>
  <pageMargins left="0.39370078740157483" right="0.39370078740157483" top="0.59055118110236227" bottom="0.59055118110236227" header="0" footer="0"/>
  <pageSetup scale="84" orientation="landscape" horizontalDpi="4294967293" r:id="rId1"/>
  <headerFooter>
    <oddHeader xml:space="preserve">&amp;CDavídkova pozemek parc číslo 1640/1 kt. území Kobylysy - zámková dlažba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workbookViewId="0">
      <selection activeCell="C2" sqref="C2:D3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95" t="s">
        <v>56</v>
      </c>
      <c r="B1" s="96"/>
      <c r="C1" s="96"/>
      <c r="D1" s="96"/>
      <c r="E1" s="96"/>
      <c r="F1" s="96"/>
      <c r="G1" s="96"/>
      <c r="H1" s="96"/>
      <c r="I1" s="96"/>
    </row>
    <row r="2" spans="1:9" ht="15" customHeight="1" x14ac:dyDescent="0.25">
      <c r="A2" s="97" t="s">
        <v>1</v>
      </c>
      <c r="B2" s="98"/>
      <c r="C2" s="107" t="s">
        <v>272</v>
      </c>
      <c r="D2" s="108"/>
      <c r="E2" s="102" t="s">
        <v>2</v>
      </c>
      <c r="F2" s="102"/>
      <c r="G2" s="98"/>
      <c r="H2" s="102" t="s">
        <v>3</v>
      </c>
      <c r="I2" s="104" t="s">
        <v>4</v>
      </c>
    </row>
    <row r="3" spans="1:9" ht="25.5" customHeight="1" x14ac:dyDescent="0.25">
      <c r="A3" s="99"/>
      <c r="B3" s="100"/>
      <c r="C3" s="109"/>
      <c r="D3" s="109"/>
      <c r="E3" s="100"/>
      <c r="F3" s="100"/>
      <c r="G3" s="100"/>
      <c r="H3" s="100"/>
      <c r="I3" s="105"/>
    </row>
    <row r="4" spans="1:9" x14ac:dyDescent="0.25">
      <c r="A4" s="101" t="s">
        <v>5</v>
      </c>
      <c r="B4" s="100"/>
      <c r="C4" s="103"/>
      <c r="D4" s="100"/>
      <c r="E4" s="103" t="s">
        <v>6</v>
      </c>
      <c r="F4" s="103" t="str">
        <f>'Stavební rozpočet'!K4</f>
        <v> </v>
      </c>
      <c r="G4" s="100"/>
      <c r="H4" s="103" t="s">
        <v>3</v>
      </c>
      <c r="I4" s="105" t="s">
        <v>4</v>
      </c>
    </row>
    <row r="5" spans="1:9" ht="15" customHeight="1" x14ac:dyDescent="0.25">
      <c r="A5" s="99"/>
      <c r="B5" s="100"/>
      <c r="C5" s="100"/>
      <c r="D5" s="100"/>
      <c r="E5" s="100"/>
      <c r="F5" s="100"/>
      <c r="G5" s="100"/>
      <c r="H5" s="100"/>
      <c r="I5" s="105"/>
    </row>
    <row r="6" spans="1:9" x14ac:dyDescent="0.25">
      <c r="A6" s="101" t="s">
        <v>7</v>
      </c>
      <c r="B6" s="100"/>
      <c r="C6" s="103" t="str">
        <f>'Stavební rozpočet'!D6</f>
        <v>Davídkova pozemek parc číslo 1640/1 kt. území Kobylysy</v>
      </c>
      <c r="D6" s="100"/>
      <c r="E6" s="103" t="s">
        <v>8</v>
      </c>
      <c r="F6" s="103" t="str">
        <f>'Stavební rozpočet'!K6</f>
        <v> </v>
      </c>
      <c r="G6" s="100"/>
      <c r="H6" s="103" t="s">
        <v>3</v>
      </c>
      <c r="I6" s="105" t="s">
        <v>4</v>
      </c>
    </row>
    <row r="7" spans="1:9" ht="15" customHeight="1" x14ac:dyDescent="0.25">
      <c r="A7" s="99"/>
      <c r="B7" s="100"/>
      <c r="C7" s="100"/>
      <c r="D7" s="100"/>
      <c r="E7" s="100"/>
      <c r="F7" s="100"/>
      <c r="G7" s="100"/>
      <c r="H7" s="100"/>
      <c r="I7" s="105"/>
    </row>
    <row r="8" spans="1:9" x14ac:dyDescent="0.25">
      <c r="A8" s="101" t="s">
        <v>9</v>
      </c>
      <c r="B8" s="100"/>
      <c r="C8" s="103">
        <f>'Stavební rozpočet'!H4</f>
        <v>0</v>
      </c>
      <c r="D8" s="100"/>
      <c r="E8" s="103" t="s">
        <v>10</v>
      </c>
      <c r="F8" s="103" t="str">
        <f>'Stavební rozpočet'!H6</f>
        <v xml:space="preserve"> </v>
      </c>
      <c r="G8" s="100"/>
      <c r="H8" s="100" t="s">
        <v>11</v>
      </c>
      <c r="I8" s="106"/>
    </row>
    <row r="9" spans="1:9" x14ac:dyDescent="0.25">
      <c r="A9" s="99"/>
      <c r="B9" s="100"/>
      <c r="C9" s="100"/>
      <c r="D9" s="100"/>
      <c r="E9" s="100"/>
      <c r="F9" s="100"/>
      <c r="G9" s="100"/>
      <c r="H9" s="100"/>
      <c r="I9" s="105"/>
    </row>
    <row r="10" spans="1:9" x14ac:dyDescent="0.25">
      <c r="A10" s="101" t="s">
        <v>12</v>
      </c>
      <c r="B10" s="100"/>
      <c r="C10" s="103" t="str">
        <f>'Stavební rozpočet'!D8</f>
        <v xml:space="preserve"> </v>
      </c>
      <c r="D10" s="100"/>
      <c r="E10" s="103" t="s">
        <v>13</v>
      </c>
      <c r="F10" s="103"/>
      <c r="G10" s="100"/>
      <c r="H10" s="100" t="s">
        <v>14</v>
      </c>
      <c r="I10" s="111"/>
    </row>
    <row r="11" spans="1:9" x14ac:dyDescent="0.25">
      <c r="A11" s="116"/>
      <c r="B11" s="110"/>
      <c r="C11" s="110"/>
      <c r="D11" s="110"/>
      <c r="E11" s="110"/>
      <c r="F11" s="110"/>
      <c r="G11" s="110"/>
      <c r="H11" s="110"/>
      <c r="I11" s="112"/>
    </row>
    <row r="13" spans="1:9" ht="15.75" x14ac:dyDescent="0.25">
      <c r="A13" s="147" t="s">
        <v>57</v>
      </c>
      <c r="B13" s="147"/>
      <c r="C13" s="147"/>
      <c r="D13" s="147"/>
      <c r="E13" s="147"/>
    </row>
    <row r="14" spans="1:9" x14ac:dyDescent="0.25">
      <c r="A14" s="148" t="s">
        <v>58</v>
      </c>
      <c r="B14" s="149"/>
      <c r="C14" s="149"/>
      <c r="D14" s="149"/>
      <c r="E14" s="150"/>
      <c r="F14" s="20" t="s">
        <v>59</v>
      </c>
      <c r="G14" s="20" t="s">
        <v>60</v>
      </c>
      <c r="H14" s="20" t="s">
        <v>61</v>
      </c>
      <c r="I14" s="20" t="s">
        <v>59</v>
      </c>
    </row>
    <row r="15" spans="1:9" x14ac:dyDescent="0.25">
      <c r="A15" s="151" t="s">
        <v>24</v>
      </c>
      <c r="B15" s="152"/>
      <c r="C15" s="152"/>
      <c r="D15" s="152"/>
      <c r="E15" s="153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 x14ac:dyDescent="0.25">
      <c r="A16" s="151" t="s">
        <v>27</v>
      </c>
      <c r="B16" s="152"/>
      <c r="C16" s="152"/>
      <c r="D16" s="152"/>
      <c r="E16" s="153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 x14ac:dyDescent="0.25">
      <c r="A17" s="154" t="s">
        <v>30</v>
      </c>
      <c r="B17" s="155"/>
      <c r="C17" s="155"/>
      <c r="D17" s="155"/>
      <c r="E17" s="156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 x14ac:dyDescent="0.25">
      <c r="A18" s="157" t="s">
        <v>62</v>
      </c>
      <c r="B18" s="158"/>
      <c r="C18" s="158"/>
      <c r="D18" s="158"/>
      <c r="E18" s="159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 x14ac:dyDescent="0.25">
      <c r="A20" s="148" t="s">
        <v>21</v>
      </c>
      <c r="B20" s="149"/>
      <c r="C20" s="149"/>
      <c r="D20" s="149"/>
      <c r="E20" s="150"/>
      <c r="F20" s="20" t="s">
        <v>59</v>
      </c>
      <c r="G20" s="20" t="s">
        <v>60</v>
      </c>
      <c r="H20" s="20" t="s">
        <v>61</v>
      </c>
      <c r="I20" s="20" t="s">
        <v>59</v>
      </c>
    </row>
    <row r="21" spans="1:9" x14ac:dyDescent="0.25">
      <c r="A21" s="151" t="s">
        <v>25</v>
      </c>
      <c r="B21" s="152"/>
      <c r="C21" s="152"/>
      <c r="D21" s="152"/>
      <c r="E21" s="153"/>
      <c r="F21" s="21"/>
      <c r="G21" s="22">
        <v>5</v>
      </c>
      <c r="H21" s="94">
        <f>+'Krycí list rozpočtu'!C22</f>
        <v>0</v>
      </c>
      <c r="I21" s="21">
        <f>+H21*G21/100</f>
        <v>0</v>
      </c>
    </row>
    <row r="22" spans="1:9" x14ac:dyDescent="0.25">
      <c r="A22" s="151" t="s">
        <v>28</v>
      </c>
      <c r="B22" s="152"/>
      <c r="C22" s="152"/>
      <c r="D22" s="152"/>
      <c r="E22" s="153"/>
      <c r="F22" s="21"/>
      <c r="G22" s="22" t="s">
        <v>4</v>
      </c>
      <c r="H22" s="22" t="s">
        <v>4</v>
      </c>
      <c r="I22" s="21">
        <f t="shared" ref="I22:I26" si="0">F22</f>
        <v>0</v>
      </c>
    </row>
    <row r="23" spans="1:9" x14ac:dyDescent="0.25">
      <c r="A23" s="151" t="s">
        <v>31</v>
      </c>
      <c r="B23" s="152"/>
      <c r="C23" s="152"/>
      <c r="D23" s="152"/>
      <c r="E23" s="153"/>
      <c r="F23" s="21"/>
      <c r="G23" s="22" t="s">
        <v>4</v>
      </c>
      <c r="H23" s="22" t="s">
        <v>4</v>
      </c>
      <c r="I23" s="21">
        <f t="shared" si="0"/>
        <v>0</v>
      </c>
    </row>
    <row r="24" spans="1:9" x14ac:dyDescent="0.25">
      <c r="A24" s="151" t="s">
        <v>32</v>
      </c>
      <c r="B24" s="152"/>
      <c r="C24" s="152"/>
      <c r="D24" s="152"/>
      <c r="E24" s="153"/>
      <c r="F24" s="21"/>
      <c r="G24" s="22" t="s">
        <v>4</v>
      </c>
      <c r="H24" s="22" t="s">
        <v>4</v>
      </c>
      <c r="I24" s="21">
        <f t="shared" si="0"/>
        <v>0</v>
      </c>
    </row>
    <row r="25" spans="1:9" x14ac:dyDescent="0.25">
      <c r="A25" s="151" t="s">
        <v>34</v>
      </c>
      <c r="B25" s="152"/>
      <c r="C25" s="152"/>
      <c r="D25" s="152"/>
      <c r="E25" s="153"/>
      <c r="F25" s="21"/>
      <c r="G25" s="22" t="s">
        <v>4</v>
      </c>
      <c r="H25" s="22" t="s">
        <v>4</v>
      </c>
      <c r="I25" s="21">
        <f t="shared" si="0"/>
        <v>0</v>
      </c>
    </row>
    <row r="26" spans="1:9" x14ac:dyDescent="0.25">
      <c r="A26" s="154" t="s">
        <v>35</v>
      </c>
      <c r="B26" s="155"/>
      <c r="C26" s="155"/>
      <c r="D26" s="155"/>
      <c r="E26" s="156"/>
      <c r="F26" s="23"/>
      <c r="G26" s="24" t="s">
        <v>4</v>
      </c>
      <c r="H26" s="24" t="s">
        <v>4</v>
      </c>
      <c r="I26" s="23">
        <f t="shared" si="0"/>
        <v>0</v>
      </c>
    </row>
    <row r="27" spans="1:9" x14ac:dyDescent="0.25">
      <c r="A27" s="157" t="s">
        <v>63</v>
      </c>
      <c r="B27" s="158"/>
      <c r="C27" s="158"/>
      <c r="D27" s="158"/>
      <c r="E27" s="159"/>
      <c r="F27" s="25"/>
      <c r="G27" s="26" t="s">
        <v>4</v>
      </c>
      <c r="H27" s="26" t="s">
        <v>4</v>
      </c>
      <c r="I27" s="27">
        <f>SUM(I21:I26)</f>
        <v>0</v>
      </c>
    </row>
    <row r="29" spans="1:9" ht="16.5" thickBot="1" x14ac:dyDescent="0.3">
      <c r="A29" s="160" t="s">
        <v>64</v>
      </c>
      <c r="B29" s="161"/>
      <c r="C29" s="161"/>
      <c r="D29" s="161"/>
      <c r="E29" s="162"/>
      <c r="F29" s="163">
        <f>I18+I27</f>
        <v>0</v>
      </c>
      <c r="G29" s="164"/>
      <c r="H29" s="164"/>
      <c r="I29" s="165"/>
    </row>
    <row r="30" spans="1:9" ht="16.5" thickBot="1" x14ac:dyDescent="0.3">
      <c r="A30" s="147" t="s">
        <v>65</v>
      </c>
      <c r="B30" s="147"/>
      <c r="C30" s="147"/>
      <c r="D30" s="147"/>
      <c r="E30" s="147"/>
    </row>
    <row r="31" spans="1:9" x14ac:dyDescent="0.25">
      <c r="A31" s="148" t="s">
        <v>66</v>
      </c>
      <c r="B31" s="149"/>
      <c r="C31" s="149"/>
      <c r="D31" s="149"/>
      <c r="E31" s="150"/>
      <c r="F31" s="20" t="s">
        <v>59</v>
      </c>
      <c r="G31" s="20" t="s">
        <v>60</v>
      </c>
      <c r="H31" s="20" t="s">
        <v>61</v>
      </c>
      <c r="I31" s="20" t="s">
        <v>59</v>
      </c>
    </row>
    <row r="32" spans="1:9" x14ac:dyDescent="0.25">
      <c r="A32" s="154" t="s">
        <v>4</v>
      </c>
      <c r="B32" s="155"/>
      <c r="C32" s="155"/>
      <c r="D32" s="155"/>
      <c r="E32" s="156"/>
      <c r="F32" s="23">
        <v>0</v>
      </c>
      <c r="G32" s="24" t="s">
        <v>4</v>
      </c>
      <c r="H32" s="24" t="s">
        <v>4</v>
      </c>
      <c r="I32" s="23">
        <f>F32</f>
        <v>0</v>
      </c>
    </row>
    <row r="33" spans="1:9" x14ac:dyDescent="0.25">
      <c r="A33" s="157" t="s">
        <v>67</v>
      </c>
      <c r="B33" s="158"/>
      <c r="C33" s="158"/>
      <c r="D33" s="158"/>
      <c r="E33" s="159"/>
      <c r="F33" s="25" t="s">
        <v>4</v>
      </c>
      <c r="G33" s="26" t="s">
        <v>4</v>
      </c>
      <c r="H33" s="26" t="s">
        <v>4</v>
      </c>
      <c r="I33" s="27">
        <f>SUM(I32:I32)</f>
        <v>0</v>
      </c>
    </row>
  </sheetData>
  <mergeCells count="51">
    <mergeCell ref="A33:E33"/>
    <mergeCell ref="A29:E29"/>
    <mergeCell ref="F29:I29"/>
    <mergeCell ref="A30:E30"/>
    <mergeCell ref="A31:E31"/>
    <mergeCell ref="A32:E32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70078740157483" right="0.39370078740157483" top="0.59055118110236227" bottom="0.59055118110236227" header="0" footer="0"/>
  <pageSetup scale="94" fitToHeight="0" orientation="landscape" horizontalDpi="4294967293" r:id="rId1"/>
  <headerFooter>
    <oddHeader>&amp;CDavídkova pozemek parc číslo 1640/1 kt. území Kobylysy - varianta zámkková dlažba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59"/>
  <sheetViews>
    <sheetView workbookViewId="0">
      <pane ySplit="11" topLeftCell="A51" activePane="bottomLeft" state="frozen"/>
      <selection pane="bottomLeft" activeCell="D2" sqref="D2:E3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42.85546875" customWidth="1"/>
    <col min="5" max="5" width="13.28515625" customWidth="1"/>
    <col min="6" max="6" width="5.5703125" customWidth="1"/>
    <col min="7" max="7" width="10.5703125" customWidth="1"/>
    <col min="8" max="8" width="12.85546875" customWidth="1"/>
    <col min="9" max="9" width="0.5703125" customWidth="1"/>
    <col min="10" max="10" width="12.7109375" customWidth="1"/>
    <col min="11" max="11" width="11.7109375" customWidth="1"/>
    <col min="12" max="12" width="14.28515625" customWidth="1"/>
    <col min="13" max="13" width="9.140625" customWidth="1"/>
    <col min="14" max="14" width="7.7109375" customWidth="1"/>
    <col min="15" max="15" width="13.7109375" customWidth="1"/>
    <col min="24" max="74" width="12.140625" hidden="1"/>
    <col min="75" max="75" width="78.5703125" hidden="1" customWidth="1"/>
    <col min="76" max="77" width="12.140625" hidden="1"/>
  </cols>
  <sheetData>
    <row r="1" spans="1:75" ht="54.75" customHeight="1" x14ac:dyDescent="0.25">
      <c r="A1" s="96" t="s">
        <v>271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AR1" s="28">
        <f>SUM(AI1:AI2)</f>
        <v>0</v>
      </c>
      <c r="AS1" s="28">
        <f>SUM(AJ1:AJ2)</f>
        <v>0</v>
      </c>
      <c r="AT1" s="28">
        <f>SUM(AK1:AK2)</f>
        <v>0</v>
      </c>
    </row>
    <row r="2" spans="1:75" ht="15" customHeight="1" x14ac:dyDescent="0.25">
      <c r="A2" s="97" t="s">
        <v>1</v>
      </c>
      <c r="B2" s="98"/>
      <c r="C2" s="98"/>
      <c r="D2" s="107" t="s">
        <v>272</v>
      </c>
      <c r="E2" s="108"/>
      <c r="F2" s="98" t="s">
        <v>68</v>
      </c>
      <c r="G2" s="98"/>
      <c r="H2" s="98" t="s">
        <v>69</v>
      </c>
      <c r="I2" s="102" t="s">
        <v>2</v>
      </c>
      <c r="J2" s="98"/>
      <c r="K2" s="102"/>
      <c r="L2" s="98"/>
      <c r="M2" s="98"/>
      <c r="N2" s="98"/>
      <c r="O2" s="104"/>
    </row>
    <row r="3" spans="1:75" x14ac:dyDescent="0.25">
      <c r="A3" s="99"/>
      <c r="B3" s="100"/>
      <c r="C3" s="100"/>
      <c r="D3" s="109"/>
      <c r="E3" s="109"/>
      <c r="F3" s="100"/>
      <c r="G3" s="100"/>
      <c r="H3" s="100"/>
      <c r="I3" s="100"/>
      <c r="J3" s="100"/>
      <c r="K3" s="100"/>
      <c r="L3" s="100"/>
      <c r="M3" s="100"/>
      <c r="N3" s="100"/>
      <c r="O3" s="105"/>
    </row>
    <row r="4" spans="1:75" x14ac:dyDescent="0.25">
      <c r="A4" s="101" t="s">
        <v>5</v>
      </c>
      <c r="B4" s="100"/>
      <c r="C4" s="100"/>
      <c r="D4" s="168"/>
      <c r="E4" s="100"/>
      <c r="F4" s="100" t="s">
        <v>9</v>
      </c>
      <c r="G4" s="100"/>
      <c r="H4" s="100"/>
      <c r="I4" s="103" t="s">
        <v>6</v>
      </c>
      <c r="J4" s="100"/>
      <c r="K4" s="100" t="s">
        <v>70</v>
      </c>
      <c r="L4" s="100"/>
      <c r="M4" s="100"/>
      <c r="N4" s="100"/>
      <c r="O4" s="105"/>
    </row>
    <row r="5" spans="1:75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5"/>
    </row>
    <row r="6" spans="1:75" x14ac:dyDescent="0.25">
      <c r="A6" s="101" t="s">
        <v>7</v>
      </c>
      <c r="B6" s="100"/>
      <c r="C6" s="100"/>
      <c r="D6" s="103" t="s">
        <v>71</v>
      </c>
      <c r="E6" s="100"/>
      <c r="F6" s="100" t="s">
        <v>10</v>
      </c>
      <c r="G6" s="100"/>
      <c r="H6" s="100" t="s">
        <v>69</v>
      </c>
      <c r="I6" s="103" t="s">
        <v>8</v>
      </c>
      <c r="J6" s="100"/>
      <c r="K6" s="100" t="s">
        <v>70</v>
      </c>
      <c r="L6" s="100"/>
      <c r="M6" s="100"/>
      <c r="N6" s="100"/>
      <c r="O6" s="105"/>
    </row>
    <row r="7" spans="1:75" x14ac:dyDescent="0.2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5"/>
    </row>
    <row r="8" spans="1:75" x14ac:dyDescent="0.25">
      <c r="A8" s="101" t="s">
        <v>12</v>
      </c>
      <c r="B8" s="100"/>
      <c r="C8" s="100"/>
      <c r="D8" s="103" t="s">
        <v>69</v>
      </c>
      <c r="E8" s="100"/>
      <c r="F8" s="100" t="s">
        <v>72</v>
      </c>
      <c r="G8" s="100"/>
      <c r="H8" s="172"/>
      <c r="I8" s="103" t="s">
        <v>13</v>
      </c>
      <c r="J8" s="100"/>
      <c r="K8" s="103"/>
      <c r="L8" s="100"/>
      <c r="M8" s="100"/>
      <c r="N8" s="100"/>
      <c r="O8" s="105"/>
    </row>
    <row r="9" spans="1:75" x14ac:dyDescent="0.25">
      <c r="A9" s="166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9"/>
    </row>
    <row r="10" spans="1:75" x14ac:dyDescent="0.25">
      <c r="A10" s="29" t="s">
        <v>73</v>
      </c>
      <c r="B10" s="30" t="s">
        <v>74</v>
      </c>
      <c r="C10" s="30" t="s">
        <v>75</v>
      </c>
      <c r="D10" s="170" t="s">
        <v>76</v>
      </c>
      <c r="E10" s="171"/>
      <c r="F10" s="30" t="s">
        <v>77</v>
      </c>
      <c r="G10" s="31" t="s">
        <v>78</v>
      </c>
      <c r="H10" s="32" t="s">
        <v>79</v>
      </c>
      <c r="I10" s="33" t="s">
        <v>80</v>
      </c>
      <c r="J10" s="175" t="s">
        <v>81</v>
      </c>
      <c r="K10" s="176"/>
      <c r="L10" s="177"/>
      <c r="M10" s="178" t="s">
        <v>82</v>
      </c>
      <c r="N10" s="179"/>
      <c r="O10" s="34" t="s">
        <v>83</v>
      </c>
      <c r="BJ10" s="35" t="s">
        <v>84</v>
      </c>
      <c r="BK10" s="36" t="s">
        <v>85</v>
      </c>
      <c r="BV10" s="36" t="s">
        <v>86</v>
      </c>
    </row>
    <row r="11" spans="1:75" x14ac:dyDescent="0.25">
      <c r="A11" s="37" t="s">
        <v>69</v>
      </c>
      <c r="B11" s="38" t="s">
        <v>69</v>
      </c>
      <c r="C11" s="38" t="s">
        <v>69</v>
      </c>
      <c r="D11" s="173" t="s">
        <v>87</v>
      </c>
      <c r="E11" s="174"/>
      <c r="F11" s="38" t="s">
        <v>69</v>
      </c>
      <c r="G11" s="38" t="s">
        <v>69</v>
      </c>
      <c r="H11" s="39" t="s">
        <v>88</v>
      </c>
      <c r="I11" s="40" t="s">
        <v>69</v>
      </c>
      <c r="J11" s="41" t="s">
        <v>89</v>
      </c>
      <c r="K11" s="42" t="s">
        <v>26</v>
      </c>
      <c r="L11" s="43" t="s">
        <v>90</v>
      </c>
      <c r="M11" s="44" t="s">
        <v>91</v>
      </c>
      <c r="N11" s="45" t="s">
        <v>90</v>
      </c>
      <c r="O11" s="46" t="s">
        <v>92</v>
      </c>
      <c r="Y11" s="35" t="s">
        <v>93</v>
      </c>
      <c r="Z11" s="35" t="s">
        <v>94</v>
      </c>
      <c r="AA11" s="35" t="s">
        <v>95</v>
      </c>
      <c r="AB11" s="35" t="s">
        <v>96</v>
      </c>
      <c r="AC11" s="35" t="s">
        <v>97</v>
      </c>
      <c r="AD11" s="35" t="s">
        <v>98</v>
      </c>
      <c r="AE11" s="35" t="s">
        <v>99</v>
      </c>
      <c r="AF11" s="35" t="s">
        <v>100</v>
      </c>
      <c r="AG11" s="35" t="s">
        <v>101</v>
      </c>
      <c r="BG11" s="35" t="s">
        <v>102</v>
      </c>
      <c r="BH11" s="35" t="s">
        <v>103</v>
      </c>
      <c r="BI11" s="35" t="s">
        <v>104</v>
      </c>
    </row>
    <row r="12" spans="1:75" ht="15.75" x14ac:dyDescent="0.25">
      <c r="A12" s="47" t="s">
        <v>4</v>
      </c>
      <c r="B12" s="48" t="s">
        <v>4</v>
      </c>
      <c r="C12" s="89" t="s">
        <v>4</v>
      </c>
      <c r="D12" s="180"/>
      <c r="E12" s="181"/>
      <c r="F12" s="90"/>
      <c r="G12" s="90"/>
      <c r="H12" s="90"/>
      <c r="I12" s="90"/>
      <c r="J12" s="91"/>
      <c r="K12" s="91"/>
      <c r="L12" s="91"/>
      <c r="M12" s="92"/>
      <c r="N12" s="91"/>
      <c r="O12" s="93"/>
    </row>
    <row r="13" spans="1:75" ht="30" customHeight="1" x14ac:dyDescent="0.25">
      <c r="A13" s="49" t="s">
        <v>4</v>
      </c>
      <c r="B13" s="50" t="s">
        <v>4</v>
      </c>
      <c r="C13" s="78" t="s">
        <v>105</v>
      </c>
      <c r="D13" s="182" t="s">
        <v>106</v>
      </c>
      <c r="E13" s="183"/>
      <c r="F13" s="79" t="s">
        <v>69</v>
      </c>
      <c r="G13" s="79" t="s">
        <v>69</v>
      </c>
      <c r="H13" s="79" t="s">
        <v>69</v>
      </c>
      <c r="I13" s="79" t="s">
        <v>69</v>
      </c>
      <c r="J13" s="80">
        <f>SUM(J14:J16)</f>
        <v>0</v>
      </c>
      <c r="K13" s="80">
        <f>SUM(K14:K16)</f>
        <v>0</v>
      </c>
      <c r="L13" s="80">
        <f>SUM(L14:L16)</f>
        <v>0</v>
      </c>
      <c r="M13" s="81" t="s">
        <v>4</v>
      </c>
      <c r="N13" s="80">
        <f>SUM(N14:N16)</f>
        <v>0</v>
      </c>
      <c r="O13" s="82" t="s">
        <v>4</v>
      </c>
      <c r="AH13" s="35" t="s">
        <v>4</v>
      </c>
      <c r="AR13" s="28">
        <f>SUM(AI14:AI16)</f>
        <v>0</v>
      </c>
      <c r="AS13" s="28">
        <f>SUM(AJ14:AJ16)</f>
        <v>0</v>
      </c>
      <c r="AT13" s="28">
        <f>SUM(AK14:AK16)</f>
        <v>0</v>
      </c>
    </row>
    <row r="14" spans="1:75" ht="30" customHeight="1" x14ac:dyDescent="0.25">
      <c r="A14" s="1" t="s">
        <v>107</v>
      </c>
      <c r="B14" s="2" t="s">
        <v>4</v>
      </c>
      <c r="C14" s="74" t="s">
        <v>108</v>
      </c>
      <c r="D14" s="184" t="s">
        <v>109</v>
      </c>
      <c r="E14" s="185"/>
      <c r="F14" s="74" t="s">
        <v>110</v>
      </c>
      <c r="G14" s="75">
        <v>109</v>
      </c>
      <c r="H14" s="75"/>
      <c r="I14" s="76">
        <v>21</v>
      </c>
      <c r="J14" s="75">
        <f>ROUND(G14*AN14,2)</f>
        <v>0</v>
      </c>
      <c r="K14" s="75">
        <f>ROUND(G14*AO14,2)</f>
        <v>0</v>
      </c>
      <c r="L14" s="75">
        <f>ROUND(G14*H14,2)</f>
        <v>0</v>
      </c>
      <c r="M14" s="75"/>
      <c r="N14" s="75">
        <f>G14*M14</f>
        <v>0</v>
      </c>
      <c r="O14" s="77" t="s">
        <v>111</v>
      </c>
      <c r="Y14" s="52">
        <f>ROUND(IF(AP14="5",BI14,0),2)</f>
        <v>0</v>
      </c>
      <c r="AA14" s="52">
        <f>ROUND(IF(AP14="1",BG14,0),2)</f>
        <v>0</v>
      </c>
      <c r="AB14" s="52">
        <f>ROUND(IF(AP14="1",BH14,0),2)</f>
        <v>0</v>
      </c>
      <c r="AC14" s="52">
        <f>ROUND(IF(AP14="7",BG14,0),2)</f>
        <v>0</v>
      </c>
      <c r="AD14" s="52">
        <f>ROUND(IF(AP14="7",BH14,0),2)</f>
        <v>0</v>
      </c>
      <c r="AE14" s="52">
        <f>ROUND(IF(AP14="2",BG14,0),2)</f>
        <v>0</v>
      </c>
      <c r="AF14" s="52">
        <f>ROUND(IF(AP14="2",BH14,0),2)</f>
        <v>0</v>
      </c>
      <c r="AG14" s="52">
        <f>ROUND(IF(AP14="0",BI14,0),2)</f>
        <v>0</v>
      </c>
      <c r="AH14" s="35" t="s">
        <v>4</v>
      </c>
      <c r="AI14" s="52">
        <f>IF(AM14=0,L14,0)</f>
        <v>0</v>
      </c>
      <c r="AJ14" s="52">
        <f>IF(AM14=12,L14,0)</f>
        <v>0</v>
      </c>
      <c r="AK14" s="52">
        <f>IF(AM14=21,L14,0)</f>
        <v>0</v>
      </c>
      <c r="AM14" s="52">
        <v>21</v>
      </c>
      <c r="AN14" s="52">
        <f>H14*0</f>
        <v>0</v>
      </c>
      <c r="AO14" s="52">
        <f>H14*(1-0)</f>
        <v>0</v>
      </c>
      <c r="AP14" s="54" t="s">
        <v>107</v>
      </c>
      <c r="AU14" s="52">
        <f>ROUND(AV14+AW14,2)</f>
        <v>0</v>
      </c>
      <c r="AV14" s="52">
        <f>ROUND(G14*AN14,2)</f>
        <v>0</v>
      </c>
      <c r="AW14" s="52">
        <f>ROUND(G14*AO14,2)</f>
        <v>0</v>
      </c>
      <c r="AX14" s="54" t="s">
        <v>112</v>
      </c>
      <c r="AY14" s="54" t="s">
        <v>113</v>
      </c>
      <c r="AZ14" s="35" t="s">
        <v>114</v>
      </c>
      <c r="BA14" s="55">
        <v>100002</v>
      </c>
      <c r="BB14" s="52">
        <f>AV14+AW14</f>
        <v>0</v>
      </c>
      <c r="BC14" s="52">
        <f>H14/(100-BD14)*100</f>
        <v>0</v>
      </c>
      <c r="BD14" s="52">
        <v>0</v>
      </c>
      <c r="BE14" s="52">
        <f>N14</f>
        <v>0</v>
      </c>
      <c r="BG14" s="52">
        <f>G14*AN14</f>
        <v>0</v>
      </c>
      <c r="BH14" s="52">
        <f>G14*AO14</f>
        <v>0</v>
      </c>
      <c r="BI14" s="52">
        <f>G14*H14</f>
        <v>0</v>
      </c>
      <c r="BJ14" s="52"/>
      <c r="BK14" s="52">
        <v>11</v>
      </c>
      <c r="BV14" s="52">
        <f>I14</f>
        <v>21</v>
      </c>
      <c r="BW14" s="3" t="s">
        <v>109</v>
      </c>
    </row>
    <row r="15" spans="1:75" ht="30" customHeight="1" x14ac:dyDescent="0.25">
      <c r="A15" s="1" t="s">
        <v>115</v>
      </c>
      <c r="B15" s="2" t="s">
        <v>4</v>
      </c>
      <c r="C15" s="74" t="s">
        <v>116</v>
      </c>
      <c r="D15" s="184" t="s">
        <v>117</v>
      </c>
      <c r="E15" s="185"/>
      <c r="F15" s="74" t="s">
        <v>118</v>
      </c>
      <c r="G15" s="75">
        <v>272</v>
      </c>
      <c r="H15" s="75"/>
      <c r="I15" s="76">
        <v>21</v>
      </c>
      <c r="J15" s="75">
        <f>ROUND(G15*AN15,2)</f>
        <v>0</v>
      </c>
      <c r="K15" s="75">
        <f>ROUND(G15*AO15,2)</f>
        <v>0</v>
      </c>
      <c r="L15" s="75">
        <f>ROUND(G15*H15,2)</f>
        <v>0</v>
      </c>
      <c r="M15" s="75"/>
      <c r="N15" s="75">
        <f>G15*M15</f>
        <v>0</v>
      </c>
      <c r="O15" s="77" t="s">
        <v>111</v>
      </c>
      <c r="Y15" s="52">
        <f>ROUND(IF(AP15="5",BI15,0),2)</f>
        <v>0</v>
      </c>
      <c r="AA15" s="52">
        <f>ROUND(IF(AP15="1",BG15,0),2)</f>
        <v>0</v>
      </c>
      <c r="AB15" s="52">
        <f>ROUND(IF(AP15="1",BH15,0),2)</f>
        <v>0</v>
      </c>
      <c r="AC15" s="52">
        <f>ROUND(IF(AP15="7",BG15,0),2)</f>
        <v>0</v>
      </c>
      <c r="AD15" s="52">
        <f>ROUND(IF(AP15="7",BH15,0),2)</f>
        <v>0</v>
      </c>
      <c r="AE15" s="52">
        <f>ROUND(IF(AP15="2",BG15,0),2)</f>
        <v>0</v>
      </c>
      <c r="AF15" s="52">
        <f>ROUND(IF(AP15="2",BH15,0),2)</f>
        <v>0</v>
      </c>
      <c r="AG15" s="52">
        <f>ROUND(IF(AP15="0",BI15,0),2)</f>
        <v>0</v>
      </c>
      <c r="AH15" s="35" t="s">
        <v>4</v>
      </c>
      <c r="AI15" s="52">
        <f>IF(AM15=0,L15,0)</f>
        <v>0</v>
      </c>
      <c r="AJ15" s="52">
        <f>IF(AM15=12,L15,0)</f>
        <v>0</v>
      </c>
      <c r="AK15" s="52">
        <f>IF(AM15=21,L15,0)</f>
        <v>0</v>
      </c>
      <c r="AM15" s="52">
        <v>21</v>
      </c>
      <c r="AN15" s="52">
        <f>H15*0</f>
        <v>0</v>
      </c>
      <c r="AO15" s="52">
        <f>H15*(1-0)</f>
        <v>0</v>
      </c>
      <c r="AP15" s="54" t="s">
        <v>107</v>
      </c>
      <c r="AU15" s="52">
        <f>ROUND(AV15+AW15,2)</f>
        <v>0</v>
      </c>
      <c r="AV15" s="52">
        <f>ROUND(G15*AN15,2)</f>
        <v>0</v>
      </c>
      <c r="AW15" s="52">
        <f>ROUND(G15*AO15,2)</f>
        <v>0</v>
      </c>
      <c r="AX15" s="54" t="s">
        <v>112</v>
      </c>
      <c r="AY15" s="54" t="s">
        <v>113</v>
      </c>
      <c r="AZ15" s="35" t="s">
        <v>114</v>
      </c>
      <c r="BA15" s="55">
        <v>100002</v>
      </c>
      <c r="BB15" s="52">
        <f>AV15+AW15</f>
        <v>0</v>
      </c>
      <c r="BC15" s="52">
        <f>H15/(100-BD15)*100</f>
        <v>0</v>
      </c>
      <c r="BD15" s="52">
        <v>0</v>
      </c>
      <c r="BE15" s="52">
        <f>N15</f>
        <v>0</v>
      </c>
      <c r="BG15" s="52">
        <f>G15*AN15</f>
        <v>0</v>
      </c>
      <c r="BH15" s="52">
        <f>G15*AO15</f>
        <v>0</v>
      </c>
      <c r="BI15" s="52">
        <f>G15*H15</f>
        <v>0</v>
      </c>
      <c r="BJ15" s="52"/>
      <c r="BK15" s="52">
        <v>11</v>
      </c>
      <c r="BV15" s="52">
        <f>I15</f>
        <v>21</v>
      </c>
      <c r="BW15" s="3" t="s">
        <v>117</v>
      </c>
    </row>
    <row r="16" spans="1:75" ht="30" customHeight="1" x14ac:dyDescent="0.25">
      <c r="A16" s="1" t="s">
        <v>119</v>
      </c>
      <c r="B16" s="2" t="s">
        <v>4</v>
      </c>
      <c r="C16" s="74" t="s">
        <v>120</v>
      </c>
      <c r="D16" s="184" t="s">
        <v>121</v>
      </c>
      <c r="E16" s="185"/>
      <c r="F16" s="74" t="s">
        <v>118</v>
      </c>
      <c r="G16" s="75">
        <v>272</v>
      </c>
      <c r="H16" s="75"/>
      <c r="I16" s="76">
        <v>21</v>
      </c>
      <c r="J16" s="75">
        <f>ROUND(G16*AN16,2)</f>
        <v>0</v>
      </c>
      <c r="K16" s="75">
        <f>ROUND(G16*AO16,2)</f>
        <v>0</v>
      </c>
      <c r="L16" s="75">
        <f>ROUND(G16*H16,2)</f>
        <v>0</v>
      </c>
      <c r="M16" s="75"/>
      <c r="N16" s="75">
        <f>G16*M16</f>
        <v>0</v>
      </c>
      <c r="O16" s="77" t="s">
        <v>111</v>
      </c>
      <c r="Y16" s="52">
        <f>ROUND(IF(AP16="5",BI16,0),2)</f>
        <v>0</v>
      </c>
      <c r="AA16" s="52">
        <f>ROUND(IF(AP16="1",BG16,0),2)</f>
        <v>0</v>
      </c>
      <c r="AB16" s="52">
        <f>ROUND(IF(AP16="1",BH16,0),2)</f>
        <v>0</v>
      </c>
      <c r="AC16" s="52">
        <f>ROUND(IF(AP16="7",BG16,0),2)</f>
        <v>0</v>
      </c>
      <c r="AD16" s="52">
        <f>ROUND(IF(AP16="7",BH16,0),2)</f>
        <v>0</v>
      </c>
      <c r="AE16" s="52">
        <f>ROUND(IF(AP16="2",BG16,0),2)</f>
        <v>0</v>
      </c>
      <c r="AF16" s="52">
        <f>ROUND(IF(AP16="2",BH16,0),2)</f>
        <v>0</v>
      </c>
      <c r="AG16" s="52">
        <f>ROUND(IF(AP16="0",BI16,0),2)</f>
        <v>0</v>
      </c>
      <c r="AH16" s="35" t="s">
        <v>4</v>
      </c>
      <c r="AI16" s="52">
        <f>IF(AM16=0,L16,0)</f>
        <v>0</v>
      </c>
      <c r="AJ16" s="52">
        <f>IF(AM16=12,L16,0)</f>
        <v>0</v>
      </c>
      <c r="AK16" s="52">
        <f>IF(AM16=21,L16,0)</f>
        <v>0</v>
      </c>
      <c r="AM16" s="52">
        <v>21</v>
      </c>
      <c r="AN16" s="52">
        <f>H16*0</f>
        <v>0</v>
      </c>
      <c r="AO16" s="52">
        <f>H16*(1-0)</f>
        <v>0</v>
      </c>
      <c r="AP16" s="54" t="s">
        <v>107</v>
      </c>
      <c r="AU16" s="52">
        <f>ROUND(AV16+AW16,2)</f>
        <v>0</v>
      </c>
      <c r="AV16" s="52">
        <f>ROUND(G16*AN16,2)</f>
        <v>0</v>
      </c>
      <c r="AW16" s="52">
        <f>ROUND(G16*AO16,2)</f>
        <v>0</v>
      </c>
      <c r="AX16" s="54" t="s">
        <v>112</v>
      </c>
      <c r="AY16" s="54" t="s">
        <v>113</v>
      </c>
      <c r="AZ16" s="35" t="s">
        <v>114</v>
      </c>
      <c r="BA16" s="55">
        <v>100002</v>
      </c>
      <c r="BB16" s="52">
        <f>AV16+AW16</f>
        <v>0</v>
      </c>
      <c r="BC16" s="52">
        <f>H16/(100-BD16)*100</f>
        <v>0</v>
      </c>
      <c r="BD16" s="52">
        <v>0</v>
      </c>
      <c r="BE16" s="52">
        <f>N16</f>
        <v>0</v>
      </c>
      <c r="BG16" s="52">
        <f>G16*AN16</f>
        <v>0</v>
      </c>
      <c r="BH16" s="52">
        <f>G16*AO16</f>
        <v>0</v>
      </c>
      <c r="BI16" s="52">
        <f>G16*H16</f>
        <v>0</v>
      </c>
      <c r="BJ16" s="52"/>
      <c r="BK16" s="52">
        <v>11</v>
      </c>
      <c r="BV16" s="52">
        <f>I16</f>
        <v>21</v>
      </c>
      <c r="BW16" s="3" t="s">
        <v>121</v>
      </c>
    </row>
    <row r="17" spans="1:75" ht="30" customHeight="1" x14ac:dyDescent="0.25">
      <c r="A17" s="49" t="s">
        <v>4</v>
      </c>
      <c r="B17" s="50" t="s">
        <v>4</v>
      </c>
      <c r="C17" s="78" t="s">
        <v>122</v>
      </c>
      <c r="D17" s="182" t="s">
        <v>123</v>
      </c>
      <c r="E17" s="183"/>
      <c r="F17" s="79" t="s">
        <v>69</v>
      </c>
      <c r="G17" s="79" t="s">
        <v>69</v>
      </c>
      <c r="H17" s="79"/>
      <c r="I17" s="79" t="s">
        <v>69</v>
      </c>
      <c r="J17" s="80">
        <f>SUM(J18:J23)</f>
        <v>0</v>
      </c>
      <c r="K17" s="80">
        <f>SUM(K18:K23)</f>
        <v>0</v>
      </c>
      <c r="L17" s="80">
        <f>SUM(L18:L23)</f>
        <v>0</v>
      </c>
      <c r="M17" s="81"/>
      <c r="N17" s="80">
        <f>SUM(N18:N23)</f>
        <v>0</v>
      </c>
      <c r="O17" s="82" t="s">
        <v>4</v>
      </c>
      <c r="AH17" s="35" t="s">
        <v>4</v>
      </c>
      <c r="AR17" s="28">
        <f>SUM(AI18:AI23)</f>
        <v>0</v>
      </c>
      <c r="AS17" s="28">
        <f>SUM(AJ18:AJ23)</f>
        <v>0</v>
      </c>
      <c r="AT17" s="28">
        <f>SUM(AK18:AK23)</f>
        <v>0</v>
      </c>
    </row>
    <row r="18" spans="1:75" ht="30" customHeight="1" x14ac:dyDescent="0.25">
      <c r="A18" s="1" t="s">
        <v>124</v>
      </c>
      <c r="B18" s="2" t="s">
        <v>4</v>
      </c>
      <c r="C18" s="74" t="s">
        <v>125</v>
      </c>
      <c r="D18" s="184" t="s">
        <v>126</v>
      </c>
      <c r="E18" s="185"/>
      <c r="F18" s="74" t="s">
        <v>127</v>
      </c>
      <c r="G18" s="75">
        <v>124</v>
      </c>
      <c r="H18" s="75"/>
      <c r="I18" s="76">
        <v>21</v>
      </c>
      <c r="J18" s="75">
        <f t="shared" ref="J18:J23" si="0">ROUND(G18*AN18,2)</f>
        <v>0</v>
      </c>
      <c r="K18" s="75">
        <f t="shared" ref="K18:K23" si="1">ROUND(G18*AO18,2)</f>
        <v>0</v>
      </c>
      <c r="L18" s="75">
        <f t="shared" ref="L18:L23" si="2">ROUND(G18*H18,2)</f>
        <v>0</v>
      </c>
      <c r="M18" s="75"/>
      <c r="N18" s="75">
        <f t="shared" ref="N18:N23" si="3">G18*M18</f>
        <v>0</v>
      </c>
      <c r="O18" s="77" t="s">
        <v>111</v>
      </c>
      <c r="Y18" s="52">
        <f t="shared" ref="Y18:Y23" si="4">ROUND(IF(AP18="5",BI18,0),2)</f>
        <v>0</v>
      </c>
      <c r="AA18" s="52">
        <f t="shared" ref="AA18:AA23" si="5">ROUND(IF(AP18="1",BG18,0),2)</f>
        <v>0</v>
      </c>
      <c r="AB18" s="52">
        <f t="shared" ref="AB18:AB23" si="6">ROUND(IF(AP18="1",BH18,0),2)</f>
        <v>0</v>
      </c>
      <c r="AC18" s="52">
        <f t="shared" ref="AC18:AC23" si="7">ROUND(IF(AP18="7",BG18,0),2)</f>
        <v>0</v>
      </c>
      <c r="AD18" s="52">
        <f t="shared" ref="AD18:AD23" si="8">ROUND(IF(AP18="7",BH18,0),2)</f>
        <v>0</v>
      </c>
      <c r="AE18" s="52">
        <f t="shared" ref="AE18:AE23" si="9">ROUND(IF(AP18="2",BG18,0),2)</f>
        <v>0</v>
      </c>
      <c r="AF18" s="52">
        <f t="shared" ref="AF18:AF23" si="10">ROUND(IF(AP18="2",BH18,0),2)</f>
        <v>0</v>
      </c>
      <c r="AG18" s="52">
        <f t="shared" ref="AG18:AG23" si="11">ROUND(IF(AP18="0",BI18,0),2)</f>
        <v>0</v>
      </c>
      <c r="AH18" s="35" t="s">
        <v>4</v>
      </c>
      <c r="AI18" s="52">
        <f t="shared" ref="AI18:AI23" si="12">IF(AM18=0,L18,0)</f>
        <v>0</v>
      </c>
      <c r="AJ18" s="52">
        <f t="shared" ref="AJ18:AJ23" si="13">IF(AM18=12,L18,0)</f>
        <v>0</v>
      </c>
      <c r="AK18" s="52">
        <f t="shared" ref="AK18:AK23" si="14">IF(AM18=21,L18,0)</f>
        <v>0</v>
      </c>
      <c r="AM18" s="52">
        <v>21</v>
      </c>
      <c r="AN18" s="52">
        <f>H18*0</f>
        <v>0</v>
      </c>
      <c r="AO18" s="52">
        <f>H18*(1-0)</f>
        <v>0</v>
      </c>
      <c r="AP18" s="54" t="s">
        <v>107</v>
      </c>
      <c r="AU18" s="52">
        <f t="shared" ref="AU18:AU23" si="15">ROUND(AV18+AW18,2)</f>
        <v>0</v>
      </c>
      <c r="AV18" s="52">
        <f t="shared" ref="AV18:AV23" si="16">ROUND(G18*AN18,2)</f>
        <v>0</v>
      </c>
      <c r="AW18" s="52">
        <f t="shared" ref="AW18:AW23" si="17">ROUND(G18*AO18,2)</f>
        <v>0</v>
      </c>
      <c r="AX18" s="54" t="s">
        <v>128</v>
      </c>
      <c r="AY18" s="54" t="s">
        <v>113</v>
      </c>
      <c r="AZ18" s="35" t="s">
        <v>114</v>
      </c>
      <c r="BA18" s="55">
        <v>100003</v>
      </c>
      <c r="BB18" s="52">
        <f t="shared" ref="BB18:BB23" si="18">AV18+AW18</f>
        <v>0</v>
      </c>
      <c r="BC18" s="52">
        <f t="shared" ref="BC18:BC23" si="19">H18/(100-BD18)*100</f>
        <v>0</v>
      </c>
      <c r="BD18" s="52">
        <v>0</v>
      </c>
      <c r="BE18" s="52">
        <f t="shared" ref="BE18:BE23" si="20">N18</f>
        <v>0</v>
      </c>
      <c r="BG18" s="52">
        <f t="shared" ref="BG18:BG23" si="21">G18*AN18</f>
        <v>0</v>
      </c>
      <c r="BH18" s="52">
        <f t="shared" ref="BH18:BH23" si="22">G18*AO18</f>
        <v>0</v>
      </c>
      <c r="BI18" s="52">
        <f t="shared" ref="BI18:BI23" si="23">G18*H18</f>
        <v>0</v>
      </c>
      <c r="BJ18" s="52"/>
      <c r="BK18" s="52">
        <v>12</v>
      </c>
      <c r="BV18" s="52">
        <f t="shared" ref="BV18:BV23" si="24">I18</f>
        <v>21</v>
      </c>
      <c r="BW18" s="3" t="s">
        <v>126</v>
      </c>
    </row>
    <row r="19" spans="1:75" ht="30" customHeight="1" x14ac:dyDescent="0.25">
      <c r="A19" s="1" t="s">
        <v>129</v>
      </c>
      <c r="B19" s="2" t="s">
        <v>4</v>
      </c>
      <c r="C19" s="74" t="s">
        <v>130</v>
      </c>
      <c r="D19" s="184" t="s">
        <v>131</v>
      </c>
      <c r="E19" s="185"/>
      <c r="F19" s="74" t="s">
        <v>132</v>
      </c>
      <c r="G19" s="75">
        <v>1</v>
      </c>
      <c r="H19" s="75"/>
      <c r="I19" s="76">
        <v>21</v>
      </c>
      <c r="J19" s="75">
        <f t="shared" si="0"/>
        <v>0</v>
      </c>
      <c r="K19" s="75">
        <f t="shared" si="1"/>
        <v>0</v>
      </c>
      <c r="L19" s="75">
        <f t="shared" si="2"/>
        <v>0</v>
      </c>
      <c r="M19" s="75"/>
      <c r="N19" s="75">
        <f t="shared" si="3"/>
        <v>0</v>
      </c>
      <c r="O19" s="77" t="s">
        <v>111</v>
      </c>
      <c r="Y19" s="52">
        <f t="shared" si="4"/>
        <v>0</v>
      </c>
      <c r="AA19" s="52">
        <f t="shared" si="5"/>
        <v>0</v>
      </c>
      <c r="AB19" s="52">
        <f t="shared" si="6"/>
        <v>0</v>
      </c>
      <c r="AC19" s="52">
        <f t="shared" si="7"/>
        <v>0</v>
      </c>
      <c r="AD19" s="52">
        <f t="shared" si="8"/>
        <v>0</v>
      </c>
      <c r="AE19" s="52">
        <f t="shared" si="9"/>
        <v>0</v>
      </c>
      <c r="AF19" s="52">
        <f t="shared" si="10"/>
        <v>0</v>
      </c>
      <c r="AG19" s="52">
        <f t="shared" si="11"/>
        <v>0</v>
      </c>
      <c r="AH19" s="35" t="s">
        <v>4</v>
      </c>
      <c r="AI19" s="52">
        <f t="shared" si="12"/>
        <v>0</v>
      </c>
      <c r="AJ19" s="52">
        <f t="shared" si="13"/>
        <v>0</v>
      </c>
      <c r="AK19" s="52">
        <f t="shared" si="14"/>
        <v>0</v>
      </c>
      <c r="AM19" s="52">
        <v>21</v>
      </c>
      <c r="AN19" s="52">
        <f>H19*0</f>
        <v>0</v>
      </c>
      <c r="AO19" s="52">
        <f>H19*(1-0)</f>
        <v>0</v>
      </c>
      <c r="AP19" s="54" t="s">
        <v>107</v>
      </c>
      <c r="AU19" s="52">
        <f t="shared" si="15"/>
        <v>0</v>
      </c>
      <c r="AV19" s="52">
        <f t="shared" si="16"/>
        <v>0</v>
      </c>
      <c r="AW19" s="52">
        <f t="shared" si="17"/>
        <v>0</v>
      </c>
      <c r="AX19" s="54" t="s">
        <v>128</v>
      </c>
      <c r="AY19" s="54" t="s">
        <v>113</v>
      </c>
      <c r="AZ19" s="35" t="s">
        <v>114</v>
      </c>
      <c r="BA19" s="55">
        <v>100003</v>
      </c>
      <c r="BB19" s="52">
        <f t="shared" si="18"/>
        <v>0</v>
      </c>
      <c r="BC19" s="52">
        <f t="shared" si="19"/>
        <v>0</v>
      </c>
      <c r="BD19" s="52">
        <v>0</v>
      </c>
      <c r="BE19" s="52">
        <f t="shared" si="20"/>
        <v>0</v>
      </c>
      <c r="BG19" s="52">
        <f t="shared" si="21"/>
        <v>0</v>
      </c>
      <c r="BH19" s="52">
        <f t="shared" si="22"/>
        <v>0</v>
      </c>
      <c r="BI19" s="52">
        <f t="shared" si="23"/>
        <v>0</v>
      </c>
      <c r="BJ19" s="52"/>
      <c r="BK19" s="52">
        <v>12</v>
      </c>
      <c r="BV19" s="52">
        <f t="shared" si="24"/>
        <v>21</v>
      </c>
      <c r="BW19" s="3" t="s">
        <v>131</v>
      </c>
    </row>
    <row r="20" spans="1:75" ht="30" customHeight="1" x14ac:dyDescent="0.25">
      <c r="A20" s="1" t="s">
        <v>133</v>
      </c>
      <c r="B20" s="2" t="s">
        <v>4</v>
      </c>
      <c r="C20" s="74" t="s">
        <v>134</v>
      </c>
      <c r="D20" s="184" t="s">
        <v>135</v>
      </c>
      <c r="E20" s="185"/>
      <c r="F20" s="74" t="s">
        <v>132</v>
      </c>
      <c r="G20" s="75">
        <v>1</v>
      </c>
      <c r="H20" s="75"/>
      <c r="I20" s="76">
        <v>21</v>
      </c>
      <c r="J20" s="75">
        <f t="shared" si="0"/>
        <v>0</v>
      </c>
      <c r="K20" s="75">
        <f t="shared" si="1"/>
        <v>0</v>
      </c>
      <c r="L20" s="75">
        <f t="shared" si="2"/>
        <v>0</v>
      </c>
      <c r="M20" s="75"/>
      <c r="N20" s="75">
        <f t="shared" si="3"/>
        <v>0</v>
      </c>
      <c r="O20" s="77" t="s">
        <v>111</v>
      </c>
      <c r="Y20" s="52">
        <f t="shared" si="4"/>
        <v>0</v>
      </c>
      <c r="AA20" s="52">
        <f t="shared" si="5"/>
        <v>0</v>
      </c>
      <c r="AB20" s="52">
        <f t="shared" si="6"/>
        <v>0</v>
      </c>
      <c r="AC20" s="52">
        <f t="shared" si="7"/>
        <v>0</v>
      </c>
      <c r="AD20" s="52">
        <f t="shared" si="8"/>
        <v>0</v>
      </c>
      <c r="AE20" s="52">
        <f t="shared" si="9"/>
        <v>0</v>
      </c>
      <c r="AF20" s="52">
        <f t="shared" si="10"/>
        <v>0</v>
      </c>
      <c r="AG20" s="52">
        <f t="shared" si="11"/>
        <v>0</v>
      </c>
      <c r="AH20" s="35" t="s">
        <v>4</v>
      </c>
      <c r="AI20" s="52">
        <f t="shared" si="12"/>
        <v>0</v>
      </c>
      <c r="AJ20" s="52">
        <f t="shared" si="13"/>
        <v>0</v>
      </c>
      <c r="AK20" s="52">
        <f t="shared" si="14"/>
        <v>0</v>
      </c>
      <c r="AM20" s="52">
        <v>21</v>
      </c>
      <c r="AN20" s="52">
        <f>H20*0</f>
        <v>0</v>
      </c>
      <c r="AO20" s="52">
        <f>H20*(1-0)</f>
        <v>0</v>
      </c>
      <c r="AP20" s="54" t="s">
        <v>107</v>
      </c>
      <c r="AU20" s="52">
        <f t="shared" si="15"/>
        <v>0</v>
      </c>
      <c r="AV20" s="52">
        <f t="shared" si="16"/>
        <v>0</v>
      </c>
      <c r="AW20" s="52">
        <f t="shared" si="17"/>
        <v>0</v>
      </c>
      <c r="AX20" s="54" t="s">
        <v>128</v>
      </c>
      <c r="AY20" s="54" t="s">
        <v>113</v>
      </c>
      <c r="AZ20" s="35" t="s">
        <v>114</v>
      </c>
      <c r="BA20" s="55">
        <v>100003</v>
      </c>
      <c r="BB20" s="52">
        <f t="shared" si="18"/>
        <v>0</v>
      </c>
      <c r="BC20" s="52">
        <f t="shared" si="19"/>
        <v>0</v>
      </c>
      <c r="BD20" s="52">
        <v>0</v>
      </c>
      <c r="BE20" s="52">
        <f t="shared" si="20"/>
        <v>0</v>
      </c>
      <c r="BG20" s="52">
        <f t="shared" si="21"/>
        <v>0</v>
      </c>
      <c r="BH20" s="52">
        <f t="shared" si="22"/>
        <v>0</v>
      </c>
      <c r="BI20" s="52">
        <f t="shared" si="23"/>
        <v>0</v>
      </c>
      <c r="BJ20" s="52"/>
      <c r="BK20" s="52">
        <v>12</v>
      </c>
      <c r="BV20" s="52">
        <f t="shared" si="24"/>
        <v>21</v>
      </c>
      <c r="BW20" s="3" t="s">
        <v>135</v>
      </c>
    </row>
    <row r="21" spans="1:75" ht="30" customHeight="1" x14ac:dyDescent="0.25">
      <c r="A21" s="1" t="s">
        <v>136</v>
      </c>
      <c r="B21" s="2" t="s">
        <v>4</v>
      </c>
      <c r="C21" s="74" t="s">
        <v>137</v>
      </c>
      <c r="D21" s="184" t="s">
        <v>138</v>
      </c>
      <c r="E21" s="185"/>
      <c r="F21" s="74" t="s">
        <v>127</v>
      </c>
      <c r="G21" s="75">
        <v>14.51</v>
      </c>
      <c r="H21" s="75"/>
      <c r="I21" s="76">
        <v>21</v>
      </c>
      <c r="J21" s="75">
        <f t="shared" si="0"/>
        <v>0</v>
      </c>
      <c r="K21" s="75">
        <f t="shared" si="1"/>
        <v>0</v>
      </c>
      <c r="L21" s="75">
        <f t="shared" si="2"/>
        <v>0</v>
      </c>
      <c r="M21" s="75"/>
      <c r="N21" s="75">
        <f t="shared" si="3"/>
        <v>0</v>
      </c>
      <c r="O21" s="77" t="s">
        <v>111</v>
      </c>
      <c r="Y21" s="52">
        <f t="shared" si="4"/>
        <v>0</v>
      </c>
      <c r="AA21" s="52">
        <f t="shared" si="5"/>
        <v>0</v>
      </c>
      <c r="AB21" s="52">
        <f t="shared" si="6"/>
        <v>0</v>
      </c>
      <c r="AC21" s="52">
        <f t="shared" si="7"/>
        <v>0</v>
      </c>
      <c r="AD21" s="52">
        <f t="shared" si="8"/>
        <v>0</v>
      </c>
      <c r="AE21" s="52">
        <f t="shared" si="9"/>
        <v>0</v>
      </c>
      <c r="AF21" s="52">
        <f t="shared" si="10"/>
        <v>0</v>
      </c>
      <c r="AG21" s="52">
        <f t="shared" si="11"/>
        <v>0</v>
      </c>
      <c r="AH21" s="35" t="s">
        <v>4</v>
      </c>
      <c r="AI21" s="52">
        <f t="shared" si="12"/>
        <v>0</v>
      </c>
      <c r="AJ21" s="52">
        <f t="shared" si="13"/>
        <v>0</v>
      </c>
      <c r="AK21" s="52">
        <f t="shared" si="14"/>
        <v>0</v>
      </c>
      <c r="AM21" s="52">
        <v>21</v>
      </c>
      <c r="AN21" s="52">
        <f>H21*0</f>
        <v>0</v>
      </c>
      <c r="AO21" s="52">
        <f>H21*(1-0)</f>
        <v>0</v>
      </c>
      <c r="AP21" s="54" t="s">
        <v>107</v>
      </c>
      <c r="AU21" s="52">
        <f t="shared" si="15"/>
        <v>0</v>
      </c>
      <c r="AV21" s="52">
        <f t="shared" si="16"/>
        <v>0</v>
      </c>
      <c r="AW21" s="52">
        <f t="shared" si="17"/>
        <v>0</v>
      </c>
      <c r="AX21" s="54" t="s">
        <v>128</v>
      </c>
      <c r="AY21" s="54" t="s">
        <v>113</v>
      </c>
      <c r="AZ21" s="35" t="s">
        <v>114</v>
      </c>
      <c r="BA21" s="55">
        <v>100003</v>
      </c>
      <c r="BB21" s="52">
        <f t="shared" si="18"/>
        <v>0</v>
      </c>
      <c r="BC21" s="52">
        <f t="shared" si="19"/>
        <v>0</v>
      </c>
      <c r="BD21" s="52">
        <v>0</v>
      </c>
      <c r="BE21" s="52">
        <f t="shared" si="20"/>
        <v>0</v>
      </c>
      <c r="BG21" s="52">
        <f t="shared" si="21"/>
        <v>0</v>
      </c>
      <c r="BH21" s="52">
        <f t="shared" si="22"/>
        <v>0</v>
      </c>
      <c r="BI21" s="52">
        <f t="shared" si="23"/>
        <v>0</v>
      </c>
      <c r="BJ21" s="52"/>
      <c r="BK21" s="52">
        <v>12</v>
      </c>
      <c r="BV21" s="52">
        <f t="shared" si="24"/>
        <v>21</v>
      </c>
      <c r="BW21" s="3" t="s">
        <v>138</v>
      </c>
    </row>
    <row r="22" spans="1:75" ht="30" customHeight="1" x14ac:dyDescent="0.25">
      <c r="A22" s="1" t="s">
        <v>139</v>
      </c>
      <c r="B22" s="2" t="s">
        <v>4</v>
      </c>
      <c r="C22" s="74" t="s">
        <v>140</v>
      </c>
      <c r="D22" s="184" t="s">
        <v>141</v>
      </c>
      <c r="E22" s="185"/>
      <c r="F22" s="74" t="s">
        <v>118</v>
      </c>
      <c r="G22" s="75">
        <v>320</v>
      </c>
      <c r="H22" s="75"/>
      <c r="I22" s="76">
        <v>21</v>
      </c>
      <c r="J22" s="75">
        <f t="shared" si="0"/>
        <v>0</v>
      </c>
      <c r="K22" s="75">
        <f t="shared" si="1"/>
        <v>0</v>
      </c>
      <c r="L22" s="75">
        <f t="shared" si="2"/>
        <v>0</v>
      </c>
      <c r="M22" s="75"/>
      <c r="N22" s="75">
        <f t="shared" si="3"/>
        <v>0</v>
      </c>
      <c r="O22" s="77" t="s">
        <v>111</v>
      </c>
      <c r="Y22" s="52">
        <f t="shared" si="4"/>
        <v>0</v>
      </c>
      <c r="AA22" s="52">
        <f t="shared" si="5"/>
        <v>0</v>
      </c>
      <c r="AB22" s="52">
        <f t="shared" si="6"/>
        <v>0</v>
      </c>
      <c r="AC22" s="52">
        <f t="shared" si="7"/>
        <v>0</v>
      </c>
      <c r="AD22" s="52">
        <f t="shared" si="8"/>
        <v>0</v>
      </c>
      <c r="AE22" s="52">
        <f t="shared" si="9"/>
        <v>0</v>
      </c>
      <c r="AF22" s="52">
        <f t="shared" si="10"/>
        <v>0</v>
      </c>
      <c r="AG22" s="52">
        <f t="shared" si="11"/>
        <v>0</v>
      </c>
      <c r="AH22" s="35" t="s">
        <v>4</v>
      </c>
      <c r="AI22" s="52">
        <f t="shared" si="12"/>
        <v>0</v>
      </c>
      <c r="AJ22" s="52">
        <f t="shared" si="13"/>
        <v>0</v>
      </c>
      <c r="AK22" s="52">
        <f t="shared" si="14"/>
        <v>0</v>
      </c>
      <c r="AM22" s="52">
        <v>21</v>
      </c>
      <c r="AN22" s="52">
        <f>H22*0</f>
        <v>0</v>
      </c>
      <c r="AO22" s="52">
        <f>H22*(1-0)</f>
        <v>0</v>
      </c>
      <c r="AP22" s="54" t="s">
        <v>107</v>
      </c>
      <c r="AU22" s="52">
        <f t="shared" si="15"/>
        <v>0</v>
      </c>
      <c r="AV22" s="52">
        <f t="shared" si="16"/>
        <v>0</v>
      </c>
      <c r="AW22" s="52">
        <f t="shared" si="17"/>
        <v>0</v>
      </c>
      <c r="AX22" s="54" t="s">
        <v>128</v>
      </c>
      <c r="AY22" s="54" t="s">
        <v>113</v>
      </c>
      <c r="AZ22" s="35" t="s">
        <v>114</v>
      </c>
      <c r="BA22" s="55">
        <v>100003</v>
      </c>
      <c r="BB22" s="52">
        <f t="shared" si="18"/>
        <v>0</v>
      </c>
      <c r="BC22" s="52">
        <f t="shared" si="19"/>
        <v>0</v>
      </c>
      <c r="BD22" s="52">
        <v>0</v>
      </c>
      <c r="BE22" s="52">
        <f t="shared" si="20"/>
        <v>0</v>
      </c>
      <c r="BG22" s="52">
        <f t="shared" si="21"/>
        <v>0</v>
      </c>
      <c r="BH22" s="52">
        <f t="shared" si="22"/>
        <v>0</v>
      </c>
      <c r="BI22" s="52">
        <f t="shared" si="23"/>
        <v>0</v>
      </c>
      <c r="BJ22" s="52"/>
      <c r="BK22" s="52">
        <v>12</v>
      </c>
      <c r="BV22" s="52">
        <f t="shared" si="24"/>
        <v>21</v>
      </c>
      <c r="BW22" s="3" t="s">
        <v>141</v>
      </c>
    </row>
    <row r="23" spans="1:75" ht="30" customHeight="1" x14ac:dyDescent="0.25">
      <c r="A23" s="1" t="s">
        <v>142</v>
      </c>
      <c r="B23" s="2" t="s">
        <v>4</v>
      </c>
      <c r="C23" s="74" t="s">
        <v>143</v>
      </c>
      <c r="D23" s="184" t="s">
        <v>144</v>
      </c>
      <c r="E23" s="185"/>
      <c r="F23" s="74" t="s">
        <v>127</v>
      </c>
      <c r="G23" s="75">
        <v>10</v>
      </c>
      <c r="H23" s="75"/>
      <c r="I23" s="76">
        <v>21</v>
      </c>
      <c r="J23" s="75">
        <f t="shared" si="0"/>
        <v>0</v>
      </c>
      <c r="K23" s="75">
        <f t="shared" si="1"/>
        <v>0</v>
      </c>
      <c r="L23" s="75">
        <f t="shared" si="2"/>
        <v>0</v>
      </c>
      <c r="M23" s="75"/>
      <c r="N23" s="75">
        <f t="shared" si="3"/>
        <v>0</v>
      </c>
      <c r="O23" s="77" t="s">
        <v>111</v>
      </c>
      <c r="Y23" s="52">
        <f t="shared" si="4"/>
        <v>0</v>
      </c>
      <c r="AA23" s="52">
        <f t="shared" si="5"/>
        <v>0</v>
      </c>
      <c r="AB23" s="52">
        <f t="shared" si="6"/>
        <v>0</v>
      </c>
      <c r="AC23" s="52">
        <f t="shared" si="7"/>
        <v>0</v>
      </c>
      <c r="AD23" s="52">
        <f t="shared" si="8"/>
        <v>0</v>
      </c>
      <c r="AE23" s="52">
        <f t="shared" si="9"/>
        <v>0</v>
      </c>
      <c r="AF23" s="52">
        <f t="shared" si="10"/>
        <v>0</v>
      </c>
      <c r="AG23" s="52">
        <f t="shared" si="11"/>
        <v>0</v>
      </c>
      <c r="AH23" s="35" t="s">
        <v>4</v>
      </c>
      <c r="AI23" s="52">
        <f t="shared" si="12"/>
        <v>0</v>
      </c>
      <c r="AJ23" s="52">
        <f t="shared" si="13"/>
        <v>0</v>
      </c>
      <c r="AK23" s="52">
        <f t="shared" si="14"/>
        <v>0</v>
      </c>
      <c r="AM23" s="52">
        <v>21</v>
      </c>
      <c r="AN23" s="52">
        <f>H23*0.442086649</f>
        <v>0</v>
      </c>
      <c r="AO23" s="52">
        <f>H23*(1-0.442086649)</f>
        <v>0</v>
      </c>
      <c r="AP23" s="54" t="s">
        <v>107</v>
      </c>
      <c r="AU23" s="52">
        <f t="shared" si="15"/>
        <v>0</v>
      </c>
      <c r="AV23" s="52">
        <f t="shared" si="16"/>
        <v>0</v>
      </c>
      <c r="AW23" s="52">
        <f t="shared" si="17"/>
        <v>0</v>
      </c>
      <c r="AX23" s="54" t="s">
        <v>128</v>
      </c>
      <c r="AY23" s="54" t="s">
        <v>113</v>
      </c>
      <c r="AZ23" s="35" t="s">
        <v>114</v>
      </c>
      <c r="BA23" s="55">
        <v>100003</v>
      </c>
      <c r="BB23" s="52">
        <f t="shared" si="18"/>
        <v>0</v>
      </c>
      <c r="BC23" s="52">
        <f t="shared" si="19"/>
        <v>0</v>
      </c>
      <c r="BD23" s="52">
        <v>0</v>
      </c>
      <c r="BE23" s="52">
        <f t="shared" si="20"/>
        <v>0</v>
      </c>
      <c r="BG23" s="52">
        <f t="shared" si="21"/>
        <v>0</v>
      </c>
      <c r="BH23" s="52">
        <f t="shared" si="22"/>
        <v>0</v>
      </c>
      <c r="BI23" s="52">
        <f t="shared" si="23"/>
        <v>0</v>
      </c>
      <c r="BJ23" s="52"/>
      <c r="BK23" s="52">
        <v>12</v>
      </c>
      <c r="BV23" s="52">
        <f t="shared" si="24"/>
        <v>21</v>
      </c>
      <c r="BW23" s="3" t="s">
        <v>144</v>
      </c>
    </row>
    <row r="24" spans="1:75" ht="30" customHeight="1" x14ac:dyDescent="0.25">
      <c r="A24" s="49" t="s">
        <v>4</v>
      </c>
      <c r="B24" s="50" t="s">
        <v>4</v>
      </c>
      <c r="C24" s="78" t="s">
        <v>145</v>
      </c>
      <c r="D24" s="182" t="s">
        <v>146</v>
      </c>
      <c r="E24" s="183"/>
      <c r="F24" s="79" t="s">
        <v>69</v>
      </c>
      <c r="G24" s="79" t="s">
        <v>69</v>
      </c>
      <c r="H24" s="79"/>
      <c r="I24" s="79" t="s">
        <v>69</v>
      </c>
      <c r="J24" s="80">
        <f>SUM(J25:J28)</f>
        <v>0</v>
      </c>
      <c r="K24" s="80">
        <f>SUM(K25:K28)</f>
        <v>0</v>
      </c>
      <c r="L24" s="80">
        <f>SUM(L25:L28)</f>
        <v>0</v>
      </c>
      <c r="M24" s="81"/>
      <c r="N24" s="80">
        <f>SUM(N25:N28)</f>
        <v>0</v>
      </c>
      <c r="O24" s="82" t="s">
        <v>4</v>
      </c>
      <c r="AH24" s="35" t="s">
        <v>4</v>
      </c>
      <c r="AR24" s="28">
        <f>SUM(AI25:AI28)</f>
        <v>0</v>
      </c>
      <c r="AS24" s="28">
        <f>SUM(AJ25:AJ28)</f>
        <v>0</v>
      </c>
      <c r="AT24" s="28">
        <f>SUM(AK25:AK28)</f>
        <v>0</v>
      </c>
    </row>
    <row r="25" spans="1:75" ht="30" customHeight="1" x14ac:dyDescent="0.25">
      <c r="A25" s="1" t="s">
        <v>147</v>
      </c>
      <c r="B25" s="2" t="s">
        <v>4</v>
      </c>
      <c r="C25" s="74" t="s">
        <v>148</v>
      </c>
      <c r="D25" s="184" t="s">
        <v>149</v>
      </c>
      <c r="E25" s="185"/>
      <c r="F25" s="74" t="s">
        <v>127</v>
      </c>
      <c r="G25" s="75">
        <v>138.51</v>
      </c>
      <c r="H25" s="75"/>
      <c r="I25" s="76">
        <v>21</v>
      </c>
      <c r="J25" s="75">
        <f>ROUND(G25*AN25,2)</f>
        <v>0</v>
      </c>
      <c r="K25" s="75">
        <f>ROUND(G25*AO25,2)</f>
        <v>0</v>
      </c>
      <c r="L25" s="75">
        <f>ROUND(G25*H25,2)</f>
        <v>0</v>
      </c>
      <c r="M25" s="75"/>
      <c r="N25" s="75">
        <f>G25*M25</f>
        <v>0</v>
      </c>
      <c r="O25" s="77" t="s">
        <v>111</v>
      </c>
      <c r="Y25" s="52">
        <f>ROUND(IF(AP25="5",BI25,0),2)</f>
        <v>0</v>
      </c>
      <c r="AA25" s="52">
        <f>ROUND(IF(AP25="1",BG25,0),2)</f>
        <v>0</v>
      </c>
      <c r="AB25" s="52">
        <f>ROUND(IF(AP25="1",BH25,0),2)</f>
        <v>0</v>
      </c>
      <c r="AC25" s="52">
        <f>ROUND(IF(AP25="7",BG25,0),2)</f>
        <v>0</v>
      </c>
      <c r="AD25" s="52">
        <f>ROUND(IF(AP25="7",BH25,0),2)</f>
        <v>0</v>
      </c>
      <c r="AE25" s="52">
        <f>ROUND(IF(AP25="2",BG25,0),2)</f>
        <v>0</v>
      </c>
      <c r="AF25" s="52">
        <f>ROUND(IF(AP25="2",BH25,0),2)</f>
        <v>0</v>
      </c>
      <c r="AG25" s="52">
        <f>ROUND(IF(AP25="0",BI25,0),2)</f>
        <v>0</v>
      </c>
      <c r="AH25" s="35" t="s">
        <v>4</v>
      </c>
      <c r="AI25" s="52">
        <f>IF(AM25=0,L25,0)</f>
        <v>0</v>
      </c>
      <c r="AJ25" s="52">
        <f>IF(AM25=12,L25,0)</f>
        <v>0</v>
      </c>
      <c r="AK25" s="52">
        <f>IF(AM25=21,L25,0)</f>
        <v>0</v>
      </c>
      <c r="AM25" s="52">
        <v>21</v>
      </c>
      <c r="AN25" s="52">
        <f>H25*0</f>
        <v>0</v>
      </c>
      <c r="AO25" s="52">
        <f>H25*(1-0)</f>
        <v>0</v>
      </c>
      <c r="AP25" s="54" t="s">
        <v>107</v>
      </c>
      <c r="AU25" s="52">
        <f>ROUND(AV25+AW25,2)</f>
        <v>0</v>
      </c>
      <c r="AV25" s="52">
        <f>ROUND(G25*AN25,2)</f>
        <v>0</v>
      </c>
      <c r="AW25" s="52">
        <f>ROUND(G25*AO25,2)</f>
        <v>0</v>
      </c>
      <c r="AX25" s="54" t="s">
        <v>150</v>
      </c>
      <c r="AY25" s="54" t="s">
        <v>113</v>
      </c>
      <c r="AZ25" s="35" t="s">
        <v>114</v>
      </c>
      <c r="BA25" s="55">
        <v>100005</v>
      </c>
      <c r="BB25" s="52">
        <f>AV25+AW25</f>
        <v>0</v>
      </c>
      <c r="BC25" s="52">
        <f>H25/(100-BD25)*100</f>
        <v>0</v>
      </c>
      <c r="BD25" s="52">
        <v>0</v>
      </c>
      <c r="BE25" s="52">
        <f>N25</f>
        <v>0</v>
      </c>
      <c r="BG25" s="52">
        <f>G25*AN25</f>
        <v>0</v>
      </c>
      <c r="BH25" s="52">
        <f>G25*AO25</f>
        <v>0</v>
      </c>
      <c r="BI25" s="52">
        <f>G25*H25</f>
        <v>0</v>
      </c>
      <c r="BJ25" s="52"/>
      <c r="BK25" s="52">
        <v>16</v>
      </c>
      <c r="BV25" s="52">
        <f>I25</f>
        <v>21</v>
      </c>
      <c r="BW25" s="3" t="s">
        <v>149</v>
      </c>
    </row>
    <row r="26" spans="1:75" ht="30" customHeight="1" x14ac:dyDescent="0.25">
      <c r="A26" s="1" t="s">
        <v>105</v>
      </c>
      <c r="B26" s="2" t="s">
        <v>4</v>
      </c>
      <c r="C26" s="74" t="s">
        <v>151</v>
      </c>
      <c r="D26" s="184" t="s">
        <v>152</v>
      </c>
      <c r="E26" s="185"/>
      <c r="F26" s="74" t="s">
        <v>127</v>
      </c>
      <c r="G26" s="75">
        <v>138</v>
      </c>
      <c r="H26" s="75"/>
      <c r="I26" s="76">
        <v>21</v>
      </c>
      <c r="J26" s="75">
        <f>ROUND(G26*AN26,2)</f>
        <v>0</v>
      </c>
      <c r="K26" s="75">
        <f>ROUND(G26*AO26,2)</f>
        <v>0</v>
      </c>
      <c r="L26" s="75">
        <f>ROUND(G26*H26,2)</f>
        <v>0</v>
      </c>
      <c r="M26" s="75"/>
      <c r="N26" s="75">
        <f>G26*M26</f>
        <v>0</v>
      </c>
      <c r="O26" s="77" t="s">
        <v>111</v>
      </c>
      <c r="Y26" s="52">
        <f>ROUND(IF(AP26="5",BI26,0),2)</f>
        <v>0</v>
      </c>
      <c r="AA26" s="52">
        <f>ROUND(IF(AP26="1",BG26,0),2)</f>
        <v>0</v>
      </c>
      <c r="AB26" s="52">
        <f>ROUND(IF(AP26="1",BH26,0),2)</f>
        <v>0</v>
      </c>
      <c r="AC26" s="52">
        <f>ROUND(IF(AP26="7",BG26,0),2)</f>
        <v>0</v>
      </c>
      <c r="AD26" s="52">
        <f>ROUND(IF(AP26="7",BH26,0),2)</f>
        <v>0</v>
      </c>
      <c r="AE26" s="52">
        <f>ROUND(IF(AP26="2",BG26,0),2)</f>
        <v>0</v>
      </c>
      <c r="AF26" s="52">
        <f>ROUND(IF(AP26="2",BH26,0),2)</f>
        <v>0</v>
      </c>
      <c r="AG26" s="52">
        <f>ROUND(IF(AP26="0",BI26,0),2)</f>
        <v>0</v>
      </c>
      <c r="AH26" s="35" t="s">
        <v>4</v>
      </c>
      <c r="AI26" s="52">
        <f>IF(AM26=0,L26,0)</f>
        <v>0</v>
      </c>
      <c r="AJ26" s="52">
        <f>IF(AM26=12,L26,0)</f>
        <v>0</v>
      </c>
      <c r="AK26" s="52">
        <f>IF(AM26=21,L26,0)</f>
        <v>0</v>
      </c>
      <c r="AM26" s="52">
        <v>21</v>
      </c>
      <c r="AN26" s="52">
        <f>H26*0</f>
        <v>0</v>
      </c>
      <c r="AO26" s="52">
        <f>H26*(1-0)</f>
        <v>0</v>
      </c>
      <c r="AP26" s="54" t="s">
        <v>107</v>
      </c>
      <c r="AU26" s="52">
        <f>ROUND(AV26+AW26,2)</f>
        <v>0</v>
      </c>
      <c r="AV26" s="52">
        <f>ROUND(G26*AN26,2)</f>
        <v>0</v>
      </c>
      <c r="AW26" s="52">
        <f>ROUND(G26*AO26,2)</f>
        <v>0</v>
      </c>
      <c r="AX26" s="54" t="s">
        <v>150</v>
      </c>
      <c r="AY26" s="54" t="s">
        <v>113</v>
      </c>
      <c r="AZ26" s="35" t="s">
        <v>114</v>
      </c>
      <c r="BA26" s="55">
        <v>100005</v>
      </c>
      <c r="BB26" s="52">
        <f>AV26+AW26</f>
        <v>0</v>
      </c>
      <c r="BC26" s="52">
        <f>H26/(100-BD26)*100</f>
        <v>0</v>
      </c>
      <c r="BD26" s="52">
        <v>0</v>
      </c>
      <c r="BE26" s="52">
        <f>N26</f>
        <v>0</v>
      </c>
      <c r="BG26" s="52">
        <f>G26*AN26</f>
        <v>0</v>
      </c>
      <c r="BH26" s="52">
        <f>G26*AO26</f>
        <v>0</v>
      </c>
      <c r="BI26" s="52">
        <f>G26*H26</f>
        <v>0</v>
      </c>
      <c r="BJ26" s="52"/>
      <c r="BK26" s="52">
        <v>16</v>
      </c>
      <c r="BV26" s="52">
        <f>I26</f>
        <v>21</v>
      </c>
      <c r="BW26" s="3" t="s">
        <v>152</v>
      </c>
    </row>
    <row r="27" spans="1:75" ht="30" customHeight="1" x14ac:dyDescent="0.25">
      <c r="A27" s="1" t="s">
        <v>122</v>
      </c>
      <c r="B27" s="2" t="s">
        <v>4</v>
      </c>
      <c r="C27" s="74" t="s">
        <v>153</v>
      </c>
      <c r="D27" s="184" t="s">
        <v>154</v>
      </c>
      <c r="E27" s="185"/>
      <c r="F27" s="74" t="s">
        <v>127</v>
      </c>
      <c r="G27" s="75">
        <v>1380</v>
      </c>
      <c r="H27" s="75"/>
      <c r="I27" s="76">
        <v>21</v>
      </c>
      <c r="J27" s="75">
        <f>ROUND(G27*AN27,2)</f>
        <v>0</v>
      </c>
      <c r="K27" s="75">
        <f>ROUND(G27*AO27,2)</f>
        <v>0</v>
      </c>
      <c r="L27" s="75">
        <f>ROUND(G27*H27,2)</f>
        <v>0</v>
      </c>
      <c r="M27" s="75"/>
      <c r="N27" s="75">
        <f>G27*M27</f>
        <v>0</v>
      </c>
      <c r="O27" s="77" t="s">
        <v>111</v>
      </c>
      <c r="Y27" s="52">
        <f>ROUND(IF(AP27="5",BI27,0),2)</f>
        <v>0</v>
      </c>
      <c r="AA27" s="52">
        <f>ROUND(IF(AP27="1",BG27,0),2)</f>
        <v>0</v>
      </c>
      <c r="AB27" s="52">
        <f>ROUND(IF(AP27="1",BH27,0),2)</f>
        <v>0</v>
      </c>
      <c r="AC27" s="52">
        <f>ROUND(IF(AP27="7",BG27,0),2)</f>
        <v>0</v>
      </c>
      <c r="AD27" s="52">
        <f>ROUND(IF(AP27="7",BH27,0),2)</f>
        <v>0</v>
      </c>
      <c r="AE27" s="52">
        <f>ROUND(IF(AP27="2",BG27,0),2)</f>
        <v>0</v>
      </c>
      <c r="AF27" s="52">
        <f>ROUND(IF(AP27="2",BH27,0),2)</f>
        <v>0</v>
      </c>
      <c r="AG27" s="52">
        <f>ROUND(IF(AP27="0",BI27,0),2)</f>
        <v>0</v>
      </c>
      <c r="AH27" s="35" t="s">
        <v>4</v>
      </c>
      <c r="AI27" s="52">
        <f>IF(AM27=0,L27,0)</f>
        <v>0</v>
      </c>
      <c r="AJ27" s="52">
        <f>IF(AM27=12,L27,0)</f>
        <v>0</v>
      </c>
      <c r="AK27" s="52">
        <f>IF(AM27=21,L27,0)</f>
        <v>0</v>
      </c>
      <c r="AM27" s="52">
        <v>21</v>
      </c>
      <c r="AN27" s="52">
        <f>H27*0</f>
        <v>0</v>
      </c>
      <c r="AO27" s="52">
        <f>H27*(1-0)</f>
        <v>0</v>
      </c>
      <c r="AP27" s="54" t="s">
        <v>107</v>
      </c>
      <c r="AU27" s="52">
        <f>ROUND(AV27+AW27,2)</f>
        <v>0</v>
      </c>
      <c r="AV27" s="52">
        <f>ROUND(G27*AN27,2)</f>
        <v>0</v>
      </c>
      <c r="AW27" s="52">
        <f>ROUND(G27*AO27,2)</f>
        <v>0</v>
      </c>
      <c r="AX27" s="54" t="s">
        <v>150</v>
      </c>
      <c r="AY27" s="54" t="s">
        <v>113</v>
      </c>
      <c r="AZ27" s="35" t="s">
        <v>114</v>
      </c>
      <c r="BA27" s="55">
        <v>100005</v>
      </c>
      <c r="BB27" s="52">
        <f>AV27+AW27</f>
        <v>0</v>
      </c>
      <c r="BC27" s="52">
        <f>H27/(100-BD27)*100</f>
        <v>0</v>
      </c>
      <c r="BD27" s="52">
        <v>0</v>
      </c>
      <c r="BE27" s="52">
        <f>N27</f>
        <v>0</v>
      </c>
      <c r="BG27" s="52">
        <f>G27*AN27</f>
        <v>0</v>
      </c>
      <c r="BH27" s="52">
        <f>G27*AO27</f>
        <v>0</v>
      </c>
      <c r="BI27" s="52">
        <f>G27*H27</f>
        <v>0</v>
      </c>
      <c r="BJ27" s="52"/>
      <c r="BK27" s="52">
        <v>16</v>
      </c>
      <c r="BV27" s="52">
        <f>I27</f>
        <v>21</v>
      </c>
      <c r="BW27" s="3" t="s">
        <v>154</v>
      </c>
    </row>
    <row r="28" spans="1:75" ht="30" customHeight="1" x14ac:dyDescent="0.25">
      <c r="A28" s="1" t="s">
        <v>155</v>
      </c>
      <c r="B28" s="2" t="s">
        <v>4</v>
      </c>
      <c r="C28" s="74" t="s">
        <v>156</v>
      </c>
      <c r="D28" s="184" t="s">
        <v>157</v>
      </c>
      <c r="E28" s="185"/>
      <c r="F28" s="74" t="s">
        <v>158</v>
      </c>
      <c r="G28" s="75">
        <v>179.4</v>
      </c>
      <c r="H28" s="75"/>
      <c r="I28" s="76">
        <v>21</v>
      </c>
      <c r="J28" s="75">
        <f>ROUND(G28*AN28,2)</f>
        <v>0</v>
      </c>
      <c r="K28" s="75">
        <f>ROUND(G28*AO28,2)</f>
        <v>0</v>
      </c>
      <c r="L28" s="75">
        <f>ROUND(G28*H28,2)</f>
        <v>0</v>
      </c>
      <c r="M28" s="75"/>
      <c r="N28" s="75">
        <f>G28*M28</f>
        <v>0</v>
      </c>
      <c r="O28" s="77" t="s">
        <v>111</v>
      </c>
      <c r="Y28" s="52">
        <f>ROUND(IF(AP28="5",BI28,0),2)</f>
        <v>0</v>
      </c>
      <c r="AA28" s="52">
        <f>ROUND(IF(AP28="1",BG28,0),2)</f>
        <v>0</v>
      </c>
      <c r="AB28" s="52">
        <f>ROUND(IF(AP28="1",BH28,0),2)</f>
        <v>0</v>
      </c>
      <c r="AC28" s="52">
        <f>ROUND(IF(AP28="7",BG28,0),2)</f>
        <v>0</v>
      </c>
      <c r="AD28" s="52">
        <f>ROUND(IF(AP28="7",BH28,0),2)</f>
        <v>0</v>
      </c>
      <c r="AE28" s="52">
        <f>ROUND(IF(AP28="2",BG28,0),2)</f>
        <v>0</v>
      </c>
      <c r="AF28" s="52">
        <f>ROUND(IF(AP28="2",BH28,0),2)</f>
        <v>0</v>
      </c>
      <c r="AG28" s="52">
        <f>ROUND(IF(AP28="0",BI28,0),2)</f>
        <v>0</v>
      </c>
      <c r="AH28" s="35" t="s">
        <v>4</v>
      </c>
      <c r="AI28" s="52">
        <f>IF(AM28=0,L28,0)</f>
        <v>0</v>
      </c>
      <c r="AJ28" s="52">
        <f>IF(AM28=12,L28,0)</f>
        <v>0</v>
      </c>
      <c r="AK28" s="52">
        <f>IF(AM28=21,L28,0)</f>
        <v>0</v>
      </c>
      <c r="AM28" s="52">
        <v>21</v>
      </c>
      <c r="AN28" s="52">
        <f>H28*0</f>
        <v>0</v>
      </c>
      <c r="AO28" s="52">
        <f>H28*(1-0)</f>
        <v>0</v>
      </c>
      <c r="AP28" s="54" t="s">
        <v>107</v>
      </c>
      <c r="AU28" s="52">
        <f>ROUND(AV28+AW28,2)</f>
        <v>0</v>
      </c>
      <c r="AV28" s="52">
        <f>ROUND(G28*AN28,2)</f>
        <v>0</v>
      </c>
      <c r="AW28" s="52">
        <f>ROUND(G28*AO28,2)</f>
        <v>0</v>
      </c>
      <c r="AX28" s="54" t="s">
        <v>150</v>
      </c>
      <c r="AY28" s="54" t="s">
        <v>113</v>
      </c>
      <c r="AZ28" s="35" t="s">
        <v>114</v>
      </c>
      <c r="BA28" s="55">
        <v>100005</v>
      </c>
      <c r="BB28" s="52">
        <f>AV28+AW28</f>
        <v>0</v>
      </c>
      <c r="BC28" s="52">
        <f>H28/(100-BD28)*100</f>
        <v>0</v>
      </c>
      <c r="BD28" s="52">
        <v>0</v>
      </c>
      <c r="BE28" s="52">
        <f>N28</f>
        <v>0</v>
      </c>
      <c r="BG28" s="52">
        <f>G28*AN28</f>
        <v>0</v>
      </c>
      <c r="BH28" s="52">
        <f>G28*AO28</f>
        <v>0</v>
      </c>
      <c r="BI28" s="52">
        <f>G28*H28</f>
        <v>0</v>
      </c>
      <c r="BJ28" s="52"/>
      <c r="BK28" s="52">
        <v>16</v>
      </c>
      <c r="BV28" s="52">
        <f>I28</f>
        <v>21</v>
      </c>
      <c r="BW28" s="3" t="s">
        <v>157</v>
      </c>
    </row>
    <row r="29" spans="1:75" ht="30" customHeight="1" x14ac:dyDescent="0.25">
      <c r="A29" s="49" t="s">
        <v>4</v>
      </c>
      <c r="B29" s="50" t="s">
        <v>4</v>
      </c>
      <c r="C29" s="78" t="s">
        <v>159</v>
      </c>
      <c r="D29" s="182" t="s">
        <v>160</v>
      </c>
      <c r="E29" s="183"/>
      <c r="F29" s="79" t="s">
        <v>69</v>
      </c>
      <c r="G29" s="79" t="s">
        <v>69</v>
      </c>
      <c r="H29" s="79"/>
      <c r="I29" s="79" t="s">
        <v>69</v>
      </c>
      <c r="J29" s="80">
        <f>SUM(J30:J33)</f>
        <v>0</v>
      </c>
      <c r="K29" s="80">
        <f>SUM(K30:K33)</f>
        <v>0</v>
      </c>
      <c r="L29" s="80">
        <f>SUM(L30:L33)</f>
        <v>0</v>
      </c>
      <c r="M29" s="81"/>
      <c r="N29" s="80">
        <f>SUM(N30:N33)</f>
        <v>0</v>
      </c>
      <c r="O29" s="82" t="s">
        <v>4</v>
      </c>
      <c r="AH29" s="35" t="s">
        <v>4</v>
      </c>
      <c r="AR29" s="28">
        <f>SUM(AI30:AI33)</f>
        <v>0</v>
      </c>
      <c r="AS29" s="28">
        <f>SUM(AJ30:AJ33)</f>
        <v>0</v>
      </c>
      <c r="AT29" s="28">
        <f>SUM(AK30:AK33)</f>
        <v>0</v>
      </c>
    </row>
    <row r="30" spans="1:75" ht="30" customHeight="1" x14ac:dyDescent="0.25">
      <c r="A30" s="1" t="s">
        <v>161</v>
      </c>
      <c r="B30" s="2" t="s">
        <v>4</v>
      </c>
      <c r="C30" s="74" t="s">
        <v>143</v>
      </c>
      <c r="D30" s="184" t="s">
        <v>144</v>
      </c>
      <c r="E30" s="185"/>
      <c r="F30" s="74" t="s">
        <v>127</v>
      </c>
      <c r="G30" s="75">
        <v>2</v>
      </c>
      <c r="H30" s="75"/>
      <c r="I30" s="76">
        <v>21</v>
      </c>
      <c r="J30" s="75">
        <f>ROUND(G30*AN30,2)</f>
        <v>0</v>
      </c>
      <c r="K30" s="75">
        <f>ROUND(G30*AO30,2)</f>
        <v>0</v>
      </c>
      <c r="L30" s="75">
        <f>ROUND(G30*H30,2)</f>
        <v>0</v>
      </c>
      <c r="M30" s="75"/>
      <c r="N30" s="75">
        <f>G30*M30</f>
        <v>0</v>
      </c>
      <c r="O30" s="77" t="s">
        <v>111</v>
      </c>
      <c r="Y30" s="52">
        <f>ROUND(IF(AP30="5",BI30,0),2)</f>
        <v>0</v>
      </c>
      <c r="AA30" s="52">
        <f>ROUND(IF(AP30="1",BG30,0),2)</f>
        <v>0</v>
      </c>
      <c r="AB30" s="52">
        <f>ROUND(IF(AP30="1",BH30,0),2)</f>
        <v>0</v>
      </c>
      <c r="AC30" s="52">
        <f>ROUND(IF(AP30="7",BG30,0),2)</f>
        <v>0</v>
      </c>
      <c r="AD30" s="52">
        <f>ROUND(IF(AP30="7",BH30,0),2)</f>
        <v>0</v>
      </c>
      <c r="AE30" s="52">
        <f>ROUND(IF(AP30="2",BG30,0),2)</f>
        <v>0</v>
      </c>
      <c r="AF30" s="52">
        <f>ROUND(IF(AP30="2",BH30,0),2)</f>
        <v>0</v>
      </c>
      <c r="AG30" s="52">
        <f>ROUND(IF(AP30="0",BI30,0),2)</f>
        <v>0</v>
      </c>
      <c r="AH30" s="35" t="s">
        <v>4</v>
      </c>
      <c r="AI30" s="52">
        <f>IF(AM30=0,L30,0)</f>
        <v>0</v>
      </c>
      <c r="AJ30" s="52">
        <f>IF(AM30=12,L30,0)</f>
        <v>0</v>
      </c>
      <c r="AK30" s="52">
        <f>IF(AM30=21,L30,0)</f>
        <v>0</v>
      </c>
      <c r="AM30" s="52">
        <v>21</v>
      </c>
      <c r="AN30" s="52">
        <f>H30*0.286861733</f>
        <v>0</v>
      </c>
      <c r="AO30" s="52">
        <f>H30*(1-0.286861733)</f>
        <v>0</v>
      </c>
      <c r="AP30" s="54" t="s">
        <v>107</v>
      </c>
      <c r="AU30" s="52">
        <f>ROUND(AV30+AW30,2)</f>
        <v>0</v>
      </c>
      <c r="AV30" s="52">
        <f>ROUND(G30*AN30,2)</f>
        <v>0</v>
      </c>
      <c r="AW30" s="52">
        <f>ROUND(G30*AO30,2)</f>
        <v>0</v>
      </c>
      <c r="AX30" s="54" t="s">
        <v>162</v>
      </c>
      <c r="AY30" s="54" t="s">
        <v>113</v>
      </c>
      <c r="AZ30" s="35" t="s">
        <v>114</v>
      </c>
      <c r="BA30" s="55">
        <v>100011</v>
      </c>
      <c r="BB30" s="52">
        <f>AV30+AW30</f>
        <v>0</v>
      </c>
      <c r="BC30" s="52">
        <f>H30/(100-BD30)*100</f>
        <v>0</v>
      </c>
      <c r="BD30" s="52">
        <v>0</v>
      </c>
      <c r="BE30" s="52">
        <f>N30</f>
        <v>0</v>
      </c>
      <c r="BG30" s="52">
        <f>G30*AN30</f>
        <v>0</v>
      </c>
      <c r="BH30" s="52">
        <f>G30*AO30</f>
        <v>0</v>
      </c>
      <c r="BI30" s="52">
        <f>G30*H30</f>
        <v>0</v>
      </c>
      <c r="BJ30" s="52"/>
      <c r="BK30" s="52">
        <v>17</v>
      </c>
      <c r="BV30" s="52">
        <f>I30</f>
        <v>21</v>
      </c>
      <c r="BW30" s="3" t="s">
        <v>144</v>
      </c>
    </row>
    <row r="31" spans="1:75" ht="30" customHeight="1" x14ac:dyDescent="0.25">
      <c r="A31" s="1" t="s">
        <v>163</v>
      </c>
      <c r="B31" s="2" t="s">
        <v>4</v>
      </c>
      <c r="C31" s="74" t="s">
        <v>164</v>
      </c>
      <c r="D31" s="184" t="s">
        <v>165</v>
      </c>
      <c r="E31" s="185"/>
      <c r="F31" s="74" t="s">
        <v>166</v>
      </c>
      <c r="G31" s="75">
        <v>1</v>
      </c>
      <c r="H31" s="75"/>
      <c r="I31" s="76">
        <v>21</v>
      </c>
      <c r="J31" s="75">
        <f>ROUND(G31*AN31,2)</f>
        <v>0</v>
      </c>
      <c r="K31" s="75">
        <f>ROUND(G31*AO31,2)</f>
        <v>0</v>
      </c>
      <c r="L31" s="75">
        <f>ROUND(G31*H31,2)</f>
        <v>0</v>
      </c>
      <c r="M31" s="75"/>
      <c r="N31" s="75">
        <f>G31*M31</f>
        <v>0</v>
      </c>
      <c r="O31" s="77" t="s">
        <v>111</v>
      </c>
      <c r="Y31" s="52">
        <f>ROUND(IF(AP31="5",BI31,0),2)</f>
        <v>0</v>
      </c>
      <c r="AA31" s="52">
        <f>ROUND(IF(AP31="1",BG31,0),2)</f>
        <v>0</v>
      </c>
      <c r="AB31" s="52">
        <f>ROUND(IF(AP31="1",BH31,0),2)</f>
        <v>0</v>
      </c>
      <c r="AC31" s="52">
        <f>ROUND(IF(AP31="7",BG31,0),2)</f>
        <v>0</v>
      </c>
      <c r="AD31" s="52">
        <f>ROUND(IF(AP31="7",BH31,0),2)</f>
        <v>0</v>
      </c>
      <c r="AE31" s="52">
        <f>ROUND(IF(AP31="2",BG31,0),2)</f>
        <v>0</v>
      </c>
      <c r="AF31" s="52">
        <f>ROUND(IF(AP31="2",BH31,0),2)</f>
        <v>0</v>
      </c>
      <c r="AG31" s="52">
        <f>ROUND(IF(AP31="0",BI31,0),2)</f>
        <v>0</v>
      </c>
      <c r="AH31" s="35" t="s">
        <v>4</v>
      </c>
      <c r="AI31" s="52">
        <f>IF(AM31=0,L31,0)</f>
        <v>0</v>
      </c>
      <c r="AJ31" s="52">
        <f>IF(AM31=12,L31,0)</f>
        <v>0</v>
      </c>
      <c r="AK31" s="52">
        <f>IF(AM31=21,L31,0)</f>
        <v>0</v>
      </c>
      <c r="AM31" s="52">
        <v>21</v>
      </c>
      <c r="AN31" s="52">
        <f>H31*0.505491795</f>
        <v>0</v>
      </c>
      <c r="AO31" s="52">
        <f>H31*(1-0.505491795)</f>
        <v>0</v>
      </c>
      <c r="AP31" s="54" t="s">
        <v>107</v>
      </c>
      <c r="AU31" s="52">
        <f>ROUND(AV31+AW31,2)</f>
        <v>0</v>
      </c>
      <c r="AV31" s="52">
        <f>ROUND(G31*AN31,2)</f>
        <v>0</v>
      </c>
      <c r="AW31" s="52">
        <f>ROUND(G31*AO31,2)</f>
        <v>0</v>
      </c>
      <c r="AX31" s="54" t="s">
        <v>162</v>
      </c>
      <c r="AY31" s="54" t="s">
        <v>113</v>
      </c>
      <c r="AZ31" s="35" t="s">
        <v>114</v>
      </c>
      <c r="BA31" s="55">
        <v>100011</v>
      </c>
      <c r="BB31" s="52">
        <f>AV31+AW31</f>
        <v>0</v>
      </c>
      <c r="BC31" s="52">
        <f>H31/(100-BD31)*100</f>
        <v>0</v>
      </c>
      <c r="BD31" s="52">
        <v>0</v>
      </c>
      <c r="BE31" s="52">
        <f>N31</f>
        <v>0</v>
      </c>
      <c r="BG31" s="52">
        <f>G31*AN31</f>
        <v>0</v>
      </c>
      <c r="BH31" s="52">
        <f>G31*AO31</f>
        <v>0</v>
      </c>
      <c r="BI31" s="52">
        <f>G31*H31</f>
        <v>0</v>
      </c>
      <c r="BJ31" s="52"/>
      <c r="BK31" s="52">
        <v>17</v>
      </c>
      <c r="BV31" s="52">
        <f>I31</f>
        <v>21</v>
      </c>
      <c r="BW31" s="3" t="s">
        <v>165</v>
      </c>
    </row>
    <row r="32" spans="1:75" ht="30" customHeight="1" x14ac:dyDescent="0.25">
      <c r="A32" s="1" t="s">
        <v>145</v>
      </c>
      <c r="B32" s="2" t="s">
        <v>4</v>
      </c>
      <c r="C32" s="74" t="s">
        <v>167</v>
      </c>
      <c r="D32" s="184" t="s">
        <v>168</v>
      </c>
      <c r="E32" s="185"/>
      <c r="F32" s="74" t="s">
        <v>169</v>
      </c>
      <c r="G32" s="75">
        <v>1</v>
      </c>
      <c r="H32" s="75"/>
      <c r="I32" s="76">
        <v>21</v>
      </c>
      <c r="J32" s="75">
        <f>ROUND(G32*AN32,2)</f>
        <v>0</v>
      </c>
      <c r="K32" s="75">
        <f>ROUND(G32*AO32,2)</f>
        <v>0</v>
      </c>
      <c r="L32" s="75">
        <f>ROUND(G32*H32,2)</f>
        <v>0</v>
      </c>
      <c r="M32" s="75"/>
      <c r="N32" s="75">
        <f>G32*M32</f>
        <v>0</v>
      </c>
      <c r="O32" s="77" t="s">
        <v>111</v>
      </c>
      <c r="Y32" s="52">
        <f>ROUND(IF(AP32="5",BI32,0),2)</f>
        <v>0</v>
      </c>
      <c r="AA32" s="52">
        <f>ROUND(IF(AP32="1",BG32,0),2)</f>
        <v>0</v>
      </c>
      <c r="AB32" s="52">
        <f>ROUND(IF(AP32="1",BH32,0),2)</f>
        <v>0</v>
      </c>
      <c r="AC32" s="52">
        <f>ROUND(IF(AP32="7",BG32,0),2)</f>
        <v>0</v>
      </c>
      <c r="AD32" s="52">
        <f>ROUND(IF(AP32="7",BH32,0),2)</f>
        <v>0</v>
      </c>
      <c r="AE32" s="52">
        <f>ROUND(IF(AP32="2",BG32,0),2)</f>
        <v>0</v>
      </c>
      <c r="AF32" s="52">
        <f>ROUND(IF(AP32="2",BH32,0),2)</f>
        <v>0</v>
      </c>
      <c r="AG32" s="52">
        <f>ROUND(IF(AP32="0",BI32,0),2)</f>
        <v>0</v>
      </c>
      <c r="AH32" s="35" t="s">
        <v>4</v>
      </c>
      <c r="AI32" s="52">
        <f>IF(AM32=0,L32,0)</f>
        <v>0</v>
      </c>
      <c r="AJ32" s="52">
        <f>IF(AM32=12,L32,0)</f>
        <v>0</v>
      </c>
      <c r="AK32" s="52">
        <f>IF(AM32=21,L32,0)</f>
        <v>0</v>
      </c>
      <c r="AM32" s="52">
        <v>21</v>
      </c>
      <c r="AN32" s="52">
        <f>H32*0</f>
        <v>0</v>
      </c>
      <c r="AO32" s="52">
        <f>H32*(1-0)</f>
        <v>0</v>
      </c>
      <c r="AP32" s="54" t="s">
        <v>107</v>
      </c>
      <c r="AU32" s="52">
        <f>ROUND(AV32+AW32,2)</f>
        <v>0</v>
      </c>
      <c r="AV32" s="52">
        <f>ROUND(G32*AN32,2)</f>
        <v>0</v>
      </c>
      <c r="AW32" s="52">
        <f>ROUND(G32*AO32,2)</f>
        <v>0</v>
      </c>
      <c r="AX32" s="54" t="s">
        <v>162</v>
      </c>
      <c r="AY32" s="54" t="s">
        <v>113</v>
      </c>
      <c r="AZ32" s="35" t="s">
        <v>114</v>
      </c>
      <c r="BA32" s="55">
        <v>100011</v>
      </c>
      <c r="BB32" s="52">
        <f>AV32+AW32</f>
        <v>0</v>
      </c>
      <c r="BC32" s="52">
        <f>H32/(100-BD32)*100</f>
        <v>0</v>
      </c>
      <c r="BD32" s="52">
        <v>0</v>
      </c>
      <c r="BE32" s="52">
        <f>N32</f>
        <v>0</v>
      </c>
      <c r="BG32" s="52">
        <f>G32*AN32</f>
        <v>0</v>
      </c>
      <c r="BH32" s="52">
        <f>G32*AO32</f>
        <v>0</v>
      </c>
      <c r="BI32" s="52">
        <f>G32*H32</f>
        <v>0</v>
      </c>
      <c r="BJ32" s="52"/>
      <c r="BK32" s="52">
        <v>17</v>
      </c>
      <c r="BV32" s="52">
        <f>I32</f>
        <v>21</v>
      </c>
      <c r="BW32" s="3" t="s">
        <v>168</v>
      </c>
    </row>
    <row r="33" spans="1:75" ht="30" customHeight="1" x14ac:dyDescent="0.25">
      <c r="A33" s="1" t="s">
        <v>159</v>
      </c>
      <c r="B33" s="2" t="s">
        <v>4</v>
      </c>
      <c r="C33" s="74" t="s">
        <v>137</v>
      </c>
      <c r="D33" s="184" t="s">
        <v>138</v>
      </c>
      <c r="E33" s="185"/>
      <c r="F33" s="74" t="s">
        <v>127</v>
      </c>
      <c r="G33" s="75">
        <v>2</v>
      </c>
      <c r="H33" s="75"/>
      <c r="I33" s="76">
        <v>21</v>
      </c>
      <c r="J33" s="75">
        <f>ROUND(G33*AN33,2)</f>
        <v>0</v>
      </c>
      <c r="K33" s="75">
        <f>ROUND(G33*AO33,2)</f>
        <v>0</v>
      </c>
      <c r="L33" s="75">
        <f>ROUND(G33*H33,2)</f>
        <v>0</v>
      </c>
      <c r="M33" s="75"/>
      <c r="N33" s="75">
        <f>G33*M33</f>
        <v>0</v>
      </c>
      <c r="O33" s="77" t="s">
        <v>111</v>
      </c>
      <c r="Y33" s="52">
        <f>ROUND(IF(AP33="5",BI33,0),2)</f>
        <v>0</v>
      </c>
      <c r="AA33" s="52">
        <f>ROUND(IF(AP33="1",BG33,0),2)</f>
        <v>0</v>
      </c>
      <c r="AB33" s="52">
        <f>ROUND(IF(AP33="1",BH33,0),2)</f>
        <v>0</v>
      </c>
      <c r="AC33" s="52">
        <f>ROUND(IF(AP33="7",BG33,0),2)</f>
        <v>0</v>
      </c>
      <c r="AD33" s="52">
        <f>ROUND(IF(AP33="7",BH33,0),2)</f>
        <v>0</v>
      </c>
      <c r="AE33" s="52">
        <f>ROUND(IF(AP33="2",BG33,0),2)</f>
        <v>0</v>
      </c>
      <c r="AF33" s="52">
        <f>ROUND(IF(AP33="2",BH33,0),2)</f>
        <v>0</v>
      </c>
      <c r="AG33" s="52">
        <f>ROUND(IF(AP33="0",BI33,0),2)</f>
        <v>0</v>
      </c>
      <c r="AH33" s="35" t="s">
        <v>4</v>
      </c>
      <c r="AI33" s="52">
        <f>IF(AM33=0,L33,0)</f>
        <v>0</v>
      </c>
      <c r="AJ33" s="52">
        <f>IF(AM33=12,L33,0)</f>
        <v>0</v>
      </c>
      <c r="AK33" s="52">
        <f>IF(AM33=21,L33,0)</f>
        <v>0</v>
      </c>
      <c r="AM33" s="52">
        <v>21</v>
      </c>
      <c r="AN33" s="52">
        <f>H33*0</f>
        <v>0</v>
      </c>
      <c r="AO33" s="52">
        <f>H33*(1-0)</f>
        <v>0</v>
      </c>
      <c r="AP33" s="54" t="s">
        <v>107</v>
      </c>
      <c r="AU33" s="52">
        <f>ROUND(AV33+AW33,2)</f>
        <v>0</v>
      </c>
      <c r="AV33" s="52">
        <f>ROUND(G33*AN33,2)</f>
        <v>0</v>
      </c>
      <c r="AW33" s="52">
        <f>ROUND(G33*AO33,2)</f>
        <v>0</v>
      </c>
      <c r="AX33" s="54" t="s">
        <v>162</v>
      </c>
      <c r="AY33" s="54" t="s">
        <v>113</v>
      </c>
      <c r="AZ33" s="35" t="s">
        <v>114</v>
      </c>
      <c r="BA33" s="55">
        <v>100011</v>
      </c>
      <c r="BB33" s="52">
        <f>AV33+AW33</f>
        <v>0</v>
      </c>
      <c r="BC33" s="52">
        <f>H33/(100-BD33)*100</f>
        <v>0</v>
      </c>
      <c r="BD33" s="52">
        <v>0</v>
      </c>
      <c r="BE33" s="52">
        <f>N33</f>
        <v>0</v>
      </c>
      <c r="BG33" s="52">
        <f>G33*AN33</f>
        <v>0</v>
      </c>
      <c r="BH33" s="52">
        <f>G33*AO33</f>
        <v>0</v>
      </c>
      <c r="BI33" s="52">
        <f>G33*H33</f>
        <v>0</v>
      </c>
      <c r="BJ33" s="52"/>
      <c r="BK33" s="52">
        <v>17</v>
      </c>
      <c r="BV33" s="52">
        <f>I33</f>
        <v>21</v>
      </c>
      <c r="BW33" s="3" t="s">
        <v>138</v>
      </c>
    </row>
    <row r="34" spans="1:75" ht="30" customHeight="1" x14ac:dyDescent="0.25">
      <c r="A34" s="49" t="s">
        <v>4</v>
      </c>
      <c r="B34" s="50" t="s">
        <v>4</v>
      </c>
      <c r="C34" s="78" t="s">
        <v>170</v>
      </c>
      <c r="D34" s="182" t="s">
        <v>171</v>
      </c>
      <c r="E34" s="183"/>
      <c r="F34" s="79" t="s">
        <v>69</v>
      </c>
      <c r="G34" s="79" t="s">
        <v>69</v>
      </c>
      <c r="H34" s="79"/>
      <c r="I34" s="79" t="s">
        <v>69</v>
      </c>
      <c r="J34" s="80">
        <f>SUM(J35:J38)</f>
        <v>0</v>
      </c>
      <c r="K34" s="80">
        <f>SUM(K35:K38)</f>
        <v>0</v>
      </c>
      <c r="L34" s="80">
        <f>SUM(L35:L38)</f>
        <v>0</v>
      </c>
      <c r="M34" s="81"/>
      <c r="N34" s="80">
        <f>SUM(N35:N38)</f>
        <v>0</v>
      </c>
      <c r="O34" s="82" t="s">
        <v>4</v>
      </c>
      <c r="AH34" s="35" t="s">
        <v>4</v>
      </c>
      <c r="AR34" s="28">
        <f>SUM(AI35:AI38)</f>
        <v>0</v>
      </c>
      <c r="AS34" s="28">
        <f>SUM(AJ35:AJ38)</f>
        <v>0</v>
      </c>
      <c r="AT34" s="28">
        <f>SUM(AK35:AK38)</f>
        <v>0</v>
      </c>
    </row>
    <row r="35" spans="1:75" ht="30" customHeight="1" x14ac:dyDescent="0.25">
      <c r="A35" s="1" t="s">
        <v>172</v>
      </c>
      <c r="B35" s="2" t="s">
        <v>4</v>
      </c>
      <c r="C35" s="74" t="s">
        <v>173</v>
      </c>
      <c r="D35" s="184" t="s">
        <v>174</v>
      </c>
      <c r="E35" s="185"/>
      <c r="F35" s="74" t="s">
        <v>127</v>
      </c>
      <c r="G35" s="75">
        <v>109.9</v>
      </c>
      <c r="H35" s="75"/>
      <c r="I35" s="76">
        <v>21</v>
      </c>
      <c r="J35" s="75">
        <f>ROUND(G35*AN35,2)</f>
        <v>0</v>
      </c>
      <c r="K35" s="75">
        <f>ROUND(G35*AO35,2)</f>
        <v>0</v>
      </c>
      <c r="L35" s="75">
        <f>ROUND(G35*H35,2)</f>
        <v>0</v>
      </c>
      <c r="M35" s="75"/>
      <c r="N35" s="75">
        <f>G35*M35</f>
        <v>0</v>
      </c>
      <c r="O35" s="77" t="s">
        <v>111</v>
      </c>
      <c r="Y35" s="52">
        <f>ROUND(IF(AP35="5",BI35,0),2)</f>
        <v>0</v>
      </c>
      <c r="AA35" s="52">
        <f>ROUND(IF(AP35="1",BG35,0),2)</f>
        <v>0</v>
      </c>
      <c r="AB35" s="52">
        <f>ROUND(IF(AP35="1",BH35,0),2)</f>
        <v>0</v>
      </c>
      <c r="AC35" s="52">
        <f>ROUND(IF(AP35="7",BG35,0),2)</f>
        <v>0</v>
      </c>
      <c r="AD35" s="52">
        <f>ROUND(IF(AP35="7",BH35,0),2)</f>
        <v>0</v>
      </c>
      <c r="AE35" s="52">
        <f>ROUND(IF(AP35="2",BG35,0),2)</f>
        <v>0</v>
      </c>
      <c r="AF35" s="52">
        <f>ROUND(IF(AP35="2",BH35,0),2)</f>
        <v>0</v>
      </c>
      <c r="AG35" s="52">
        <f>ROUND(IF(AP35="0",BI35,0),2)</f>
        <v>0</v>
      </c>
      <c r="AH35" s="35" t="s">
        <v>4</v>
      </c>
      <c r="AI35" s="52">
        <f>IF(AM35=0,L35,0)</f>
        <v>0</v>
      </c>
      <c r="AJ35" s="52">
        <f>IF(AM35=12,L35,0)</f>
        <v>0</v>
      </c>
      <c r="AK35" s="52">
        <f>IF(AM35=21,L35,0)</f>
        <v>0</v>
      </c>
      <c r="AM35" s="52">
        <v>21</v>
      </c>
      <c r="AN35" s="52">
        <f>H35*0</f>
        <v>0</v>
      </c>
      <c r="AO35" s="52">
        <f>H35*(1-0)</f>
        <v>0</v>
      </c>
      <c r="AP35" s="54" t="s">
        <v>107</v>
      </c>
      <c r="AU35" s="52">
        <f>ROUND(AV35+AW35,2)</f>
        <v>0</v>
      </c>
      <c r="AV35" s="52">
        <f>ROUND(G35*AN35,2)</f>
        <v>0</v>
      </c>
      <c r="AW35" s="52">
        <f>ROUND(G35*AO35,2)</f>
        <v>0</v>
      </c>
      <c r="AX35" s="54" t="s">
        <v>175</v>
      </c>
      <c r="AY35" s="54" t="s">
        <v>176</v>
      </c>
      <c r="AZ35" s="35" t="s">
        <v>114</v>
      </c>
      <c r="BA35" s="55">
        <v>100012</v>
      </c>
      <c r="BB35" s="52">
        <f>AV35+AW35</f>
        <v>0</v>
      </c>
      <c r="BC35" s="52">
        <f>H35/(100-BD35)*100</f>
        <v>0</v>
      </c>
      <c r="BD35" s="52">
        <v>0</v>
      </c>
      <c r="BE35" s="52">
        <f>N35</f>
        <v>0</v>
      </c>
      <c r="BG35" s="52">
        <f>G35*AN35</f>
        <v>0</v>
      </c>
      <c r="BH35" s="52">
        <f>G35*AO35</f>
        <v>0</v>
      </c>
      <c r="BI35" s="52">
        <f>G35*H35</f>
        <v>0</v>
      </c>
      <c r="BJ35" s="52"/>
      <c r="BK35" s="52">
        <v>56</v>
      </c>
      <c r="BV35" s="52">
        <f>I35</f>
        <v>21</v>
      </c>
      <c r="BW35" s="3" t="s">
        <v>174</v>
      </c>
    </row>
    <row r="36" spans="1:75" ht="30" customHeight="1" x14ac:dyDescent="0.25">
      <c r="A36" s="1" t="s">
        <v>177</v>
      </c>
      <c r="B36" s="2" t="s">
        <v>4</v>
      </c>
      <c r="C36" s="74" t="s">
        <v>178</v>
      </c>
      <c r="D36" s="184" t="s">
        <v>179</v>
      </c>
      <c r="E36" s="185"/>
      <c r="F36" s="74" t="s">
        <v>118</v>
      </c>
      <c r="G36" s="75">
        <v>310</v>
      </c>
      <c r="H36" s="75"/>
      <c r="I36" s="76">
        <v>21</v>
      </c>
      <c r="J36" s="75">
        <f>ROUND(G36*AN36,2)</f>
        <v>0</v>
      </c>
      <c r="K36" s="75">
        <f>ROUND(G36*AO36,2)</f>
        <v>0</v>
      </c>
      <c r="L36" s="75">
        <f>ROUND(G36*H36,2)</f>
        <v>0</v>
      </c>
      <c r="M36" s="75"/>
      <c r="N36" s="75">
        <f>G36*M36</f>
        <v>0</v>
      </c>
      <c r="O36" s="77" t="s">
        <v>111</v>
      </c>
      <c r="Y36" s="52">
        <f>ROUND(IF(AP36="5",BI36,0),2)</f>
        <v>0</v>
      </c>
      <c r="AA36" s="52">
        <f>ROUND(IF(AP36="1",BG36,0),2)</f>
        <v>0</v>
      </c>
      <c r="AB36" s="52">
        <f>ROUND(IF(AP36="1",BH36,0),2)</f>
        <v>0</v>
      </c>
      <c r="AC36" s="52">
        <f>ROUND(IF(AP36="7",BG36,0),2)</f>
        <v>0</v>
      </c>
      <c r="AD36" s="52">
        <f>ROUND(IF(AP36="7",BH36,0),2)</f>
        <v>0</v>
      </c>
      <c r="AE36" s="52">
        <f>ROUND(IF(AP36="2",BG36,0),2)</f>
        <v>0</v>
      </c>
      <c r="AF36" s="52">
        <f>ROUND(IF(AP36="2",BH36,0),2)</f>
        <v>0</v>
      </c>
      <c r="AG36" s="52">
        <f>ROUND(IF(AP36="0",BI36,0),2)</f>
        <v>0</v>
      </c>
      <c r="AH36" s="35" t="s">
        <v>4</v>
      </c>
      <c r="AI36" s="52">
        <f>IF(AM36=0,L36,0)</f>
        <v>0</v>
      </c>
      <c r="AJ36" s="52">
        <f>IF(AM36=12,L36,0)</f>
        <v>0</v>
      </c>
      <c r="AK36" s="52">
        <f>IF(AM36=21,L36,0)</f>
        <v>0</v>
      </c>
      <c r="AM36" s="52">
        <v>21</v>
      </c>
      <c r="AN36" s="52">
        <f>H36*0.818820566</f>
        <v>0</v>
      </c>
      <c r="AO36" s="52">
        <f>H36*(1-0.818820566)</f>
        <v>0</v>
      </c>
      <c r="AP36" s="54" t="s">
        <v>107</v>
      </c>
      <c r="AU36" s="52">
        <f>ROUND(AV36+AW36,2)</f>
        <v>0</v>
      </c>
      <c r="AV36" s="52">
        <f>ROUND(G36*AN36,2)</f>
        <v>0</v>
      </c>
      <c r="AW36" s="52">
        <f>ROUND(G36*AO36,2)</f>
        <v>0</v>
      </c>
      <c r="AX36" s="54" t="s">
        <v>175</v>
      </c>
      <c r="AY36" s="54" t="s">
        <v>176</v>
      </c>
      <c r="AZ36" s="35" t="s">
        <v>114</v>
      </c>
      <c r="BA36" s="55">
        <v>100012</v>
      </c>
      <c r="BB36" s="52">
        <f>AV36+AW36</f>
        <v>0</v>
      </c>
      <c r="BC36" s="52">
        <f>H36/(100-BD36)*100</f>
        <v>0</v>
      </c>
      <c r="BD36" s="52">
        <v>0</v>
      </c>
      <c r="BE36" s="52">
        <f>N36</f>
        <v>0</v>
      </c>
      <c r="BG36" s="52">
        <f>G36*AN36</f>
        <v>0</v>
      </c>
      <c r="BH36" s="52">
        <f>G36*AO36</f>
        <v>0</v>
      </c>
      <c r="BI36" s="52">
        <f>G36*H36</f>
        <v>0</v>
      </c>
      <c r="BJ36" s="52"/>
      <c r="BK36" s="52">
        <v>56</v>
      </c>
      <c r="BV36" s="52">
        <f>I36</f>
        <v>21</v>
      </c>
      <c r="BW36" s="3" t="s">
        <v>179</v>
      </c>
    </row>
    <row r="37" spans="1:75" ht="30" customHeight="1" x14ac:dyDescent="0.25">
      <c r="A37" s="1" t="s">
        <v>180</v>
      </c>
      <c r="B37" s="2" t="s">
        <v>4</v>
      </c>
      <c r="C37" s="74" t="s">
        <v>181</v>
      </c>
      <c r="D37" s="184" t="s">
        <v>182</v>
      </c>
      <c r="E37" s="185"/>
      <c r="F37" s="74" t="s">
        <v>118</v>
      </c>
      <c r="G37" s="75">
        <v>310</v>
      </c>
      <c r="H37" s="75"/>
      <c r="I37" s="76">
        <v>21</v>
      </c>
      <c r="J37" s="75">
        <f>ROUND(G37*AN37,2)</f>
        <v>0</v>
      </c>
      <c r="K37" s="75">
        <f>ROUND(G37*AO37,2)</f>
        <v>0</v>
      </c>
      <c r="L37" s="75">
        <f>ROUND(G37*H37,2)</f>
        <v>0</v>
      </c>
      <c r="M37" s="75"/>
      <c r="N37" s="75">
        <f>G37*M37</f>
        <v>0</v>
      </c>
      <c r="O37" s="77" t="s">
        <v>111</v>
      </c>
      <c r="Y37" s="52">
        <f>ROUND(IF(AP37="5",BI37,0),2)</f>
        <v>0</v>
      </c>
      <c r="AA37" s="52">
        <f>ROUND(IF(AP37="1",BG37,0),2)</f>
        <v>0</v>
      </c>
      <c r="AB37" s="52">
        <f>ROUND(IF(AP37="1",BH37,0),2)</f>
        <v>0</v>
      </c>
      <c r="AC37" s="52">
        <f>ROUND(IF(AP37="7",BG37,0),2)</f>
        <v>0</v>
      </c>
      <c r="AD37" s="52">
        <f>ROUND(IF(AP37="7",BH37,0),2)</f>
        <v>0</v>
      </c>
      <c r="AE37" s="52">
        <f>ROUND(IF(AP37="2",BG37,0),2)</f>
        <v>0</v>
      </c>
      <c r="AF37" s="52">
        <f>ROUND(IF(AP37="2",BH37,0),2)</f>
        <v>0</v>
      </c>
      <c r="AG37" s="52">
        <f>ROUND(IF(AP37="0",BI37,0),2)</f>
        <v>0</v>
      </c>
      <c r="AH37" s="35" t="s">
        <v>4</v>
      </c>
      <c r="AI37" s="52">
        <f>IF(AM37=0,L37,0)</f>
        <v>0</v>
      </c>
      <c r="AJ37" s="52">
        <f>IF(AM37=12,L37,0)</f>
        <v>0</v>
      </c>
      <c r="AK37" s="52">
        <f>IF(AM37=21,L37,0)</f>
        <v>0</v>
      </c>
      <c r="AM37" s="52">
        <v>21</v>
      </c>
      <c r="AN37" s="52">
        <f>H37*0.725310956</f>
        <v>0</v>
      </c>
      <c r="AO37" s="52">
        <f>H37*(1-0.725310956)</f>
        <v>0</v>
      </c>
      <c r="AP37" s="54" t="s">
        <v>107</v>
      </c>
      <c r="AU37" s="52">
        <f>ROUND(AV37+AW37,2)</f>
        <v>0</v>
      </c>
      <c r="AV37" s="52">
        <f>ROUND(G37*AN37,2)</f>
        <v>0</v>
      </c>
      <c r="AW37" s="52">
        <f>ROUND(G37*AO37,2)</f>
        <v>0</v>
      </c>
      <c r="AX37" s="54" t="s">
        <v>175</v>
      </c>
      <c r="AY37" s="54" t="s">
        <v>176</v>
      </c>
      <c r="AZ37" s="35" t="s">
        <v>114</v>
      </c>
      <c r="BA37" s="55">
        <v>100012</v>
      </c>
      <c r="BB37" s="52">
        <f>AV37+AW37</f>
        <v>0</v>
      </c>
      <c r="BC37" s="52">
        <f>H37/(100-BD37)*100</f>
        <v>0</v>
      </c>
      <c r="BD37" s="52">
        <v>0</v>
      </c>
      <c r="BE37" s="52">
        <f>N37</f>
        <v>0</v>
      </c>
      <c r="BG37" s="52">
        <f>G37*AN37</f>
        <v>0</v>
      </c>
      <c r="BH37" s="52">
        <f>G37*AO37</f>
        <v>0</v>
      </c>
      <c r="BI37" s="52">
        <f>G37*H37</f>
        <v>0</v>
      </c>
      <c r="BJ37" s="52"/>
      <c r="BK37" s="52">
        <v>56</v>
      </c>
      <c r="BV37" s="52">
        <f>I37</f>
        <v>21</v>
      </c>
      <c r="BW37" s="3" t="s">
        <v>182</v>
      </c>
    </row>
    <row r="38" spans="1:75" ht="30" customHeight="1" x14ac:dyDescent="0.25">
      <c r="A38" s="1" t="s">
        <v>183</v>
      </c>
      <c r="B38" s="2" t="s">
        <v>4</v>
      </c>
      <c r="C38" s="74" t="s">
        <v>184</v>
      </c>
      <c r="D38" s="184" t="s">
        <v>185</v>
      </c>
      <c r="E38" s="185"/>
      <c r="F38" s="74" t="s">
        <v>110</v>
      </c>
      <c r="G38" s="75">
        <v>150</v>
      </c>
      <c r="H38" s="75"/>
      <c r="I38" s="76">
        <v>21</v>
      </c>
      <c r="J38" s="75">
        <f>ROUND(G38*AN38,2)</f>
        <v>0</v>
      </c>
      <c r="K38" s="75">
        <f>ROUND(G38*AO38,2)</f>
        <v>0</v>
      </c>
      <c r="L38" s="75">
        <f>ROUND(G38*H38,2)</f>
        <v>0</v>
      </c>
      <c r="M38" s="75"/>
      <c r="N38" s="75">
        <f>G38*M38</f>
        <v>0</v>
      </c>
      <c r="O38" s="77" t="s">
        <v>111</v>
      </c>
      <c r="Y38" s="52">
        <f>ROUND(IF(AP38="5",BI38,0),2)</f>
        <v>0</v>
      </c>
      <c r="AA38" s="52">
        <f>ROUND(IF(AP38="1",BG38,0),2)</f>
        <v>0</v>
      </c>
      <c r="AB38" s="52">
        <f>ROUND(IF(AP38="1",BH38,0),2)</f>
        <v>0</v>
      </c>
      <c r="AC38" s="52">
        <f>ROUND(IF(AP38="7",BG38,0),2)</f>
        <v>0</v>
      </c>
      <c r="AD38" s="52">
        <f>ROUND(IF(AP38="7",BH38,0),2)</f>
        <v>0</v>
      </c>
      <c r="AE38" s="52">
        <f>ROUND(IF(AP38="2",BG38,0),2)</f>
        <v>0</v>
      </c>
      <c r="AF38" s="52">
        <f>ROUND(IF(AP38="2",BH38,0),2)</f>
        <v>0</v>
      </c>
      <c r="AG38" s="52">
        <f>ROUND(IF(AP38="0",BI38,0),2)</f>
        <v>0</v>
      </c>
      <c r="AH38" s="35" t="s">
        <v>4</v>
      </c>
      <c r="AI38" s="52">
        <f>IF(AM38=0,L38,0)</f>
        <v>0</v>
      </c>
      <c r="AJ38" s="52">
        <f>IF(AM38=12,L38,0)</f>
        <v>0</v>
      </c>
      <c r="AK38" s="52">
        <f>IF(AM38=21,L38,0)</f>
        <v>0</v>
      </c>
      <c r="AM38" s="52">
        <v>21</v>
      </c>
      <c r="AN38" s="52">
        <f>H38*0.160358728</f>
        <v>0</v>
      </c>
      <c r="AO38" s="52">
        <f>H38*(1-0.160358728)</f>
        <v>0</v>
      </c>
      <c r="AP38" s="54" t="s">
        <v>107</v>
      </c>
      <c r="AU38" s="52">
        <f>ROUND(AV38+AW38,2)</f>
        <v>0</v>
      </c>
      <c r="AV38" s="52">
        <f>ROUND(G38*AN38,2)</f>
        <v>0</v>
      </c>
      <c r="AW38" s="52">
        <f>ROUND(G38*AO38,2)</f>
        <v>0</v>
      </c>
      <c r="AX38" s="54" t="s">
        <v>175</v>
      </c>
      <c r="AY38" s="54" t="s">
        <v>176</v>
      </c>
      <c r="AZ38" s="35" t="s">
        <v>114</v>
      </c>
      <c r="BA38" s="55">
        <v>100012</v>
      </c>
      <c r="BB38" s="52">
        <f>AV38+AW38</f>
        <v>0</v>
      </c>
      <c r="BC38" s="52">
        <f>H38/(100-BD38)*100</f>
        <v>0</v>
      </c>
      <c r="BD38" s="52">
        <v>0</v>
      </c>
      <c r="BE38" s="52">
        <f>N38</f>
        <v>0</v>
      </c>
      <c r="BG38" s="52">
        <f>G38*AN38</f>
        <v>0</v>
      </c>
      <c r="BH38" s="52">
        <f>G38*AO38</f>
        <v>0</v>
      </c>
      <c r="BI38" s="52">
        <f>G38*H38</f>
        <v>0</v>
      </c>
      <c r="BJ38" s="52"/>
      <c r="BK38" s="52">
        <v>56</v>
      </c>
      <c r="BV38" s="52">
        <f>I38</f>
        <v>21</v>
      </c>
      <c r="BW38" s="3" t="s">
        <v>185</v>
      </c>
    </row>
    <row r="39" spans="1:75" ht="30" customHeight="1" x14ac:dyDescent="0.25">
      <c r="A39" s="49" t="s">
        <v>4</v>
      </c>
      <c r="B39" s="50" t="s">
        <v>4</v>
      </c>
      <c r="C39" s="78" t="s">
        <v>186</v>
      </c>
      <c r="D39" s="182" t="s">
        <v>187</v>
      </c>
      <c r="E39" s="183"/>
      <c r="F39" s="79" t="s">
        <v>69</v>
      </c>
      <c r="G39" s="79" t="s">
        <v>69</v>
      </c>
      <c r="H39" s="79"/>
      <c r="I39" s="79" t="s">
        <v>69</v>
      </c>
      <c r="J39" s="80">
        <f>SUM(J40:J45)</f>
        <v>0</v>
      </c>
      <c r="K39" s="80">
        <f>SUM(K40:K45)</f>
        <v>0</v>
      </c>
      <c r="L39" s="80">
        <f>SUM(L40:L45)</f>
        <v>0</v>
      </c>
      <c r="M39" s="81"/>
      <c r="N39" s="80">
        <f>SUM(N40:N45)</f>
        <v>0</v>
      </c>
      <c r="O39" s="82" t="s">
        <v>4</v>
      </c>
      <c r="AH39" s="35" t="s">
        <v>4</v>
      </c>
      <c r="AR39" s="28">
        <f>SUM(AI40:AI45)</f>
        <v>0</v>
      </c>
      <c r="AS39" s="28">
        <f>SUM(AJ40:AJ45)</f>
        <v>0</v>
      </c>
      <c r="AT39" s="28">
        <f>SUM(AK40:AK45)</f>
        <v>0</v>
      </c>
    </row>
    <row r="40" spans="1:75" ht="30" customHeight="1" x14ac:dyDescent="0.25">
      <c r="A40" s="1" t="s">
        <v>188</v>
      </c>
      <c r="B40" s="2" t="s">
        <v>4</v>
      </c>
      <c r="C40" s="74" t="s">
        <v>189</v>
      </c>
      <c r="D40" s="184" t="s">
        <v>190</v>
      </c>
      <c r="E40" s="185"/>
      <c r="F40" s="74" t="s">
        <v>166</v>
      </c>
      <c r="G40" s="75">
        <v>10.5</v>
      </c>
      <c r="H40" s="75"/>
      <c r="I40" s="76">
        <v>21</v>
      </c>
      <c r="J40" s="75">
        <f t="shared" ref="J40:J45" si="25">ROUND(G40*AN40,2)</f>
        <v>0</v>
      </c>
      <c r="K40" s="75">
        <f t="shared" ref="K40:K45" si="26">ROUND(G40*AO40,2)</f>
        <v>0</v>
      </c>
      <c r="L40" s="75">
        <f t="shared" ref="L40:L45" si="27">ROUND(G40*H40,2)</f>
        <v>0</v>
      </c>
      <c r="M40" s="75"/>
      <c r="N40" s="75">
        <f t="shared" ref="N40:N45" si="28">G40*M40</f>
        <v>0</v>
      </c>
      <c r="O40" s="77" t="s">
        <v>111</v>
      </c>
      <c r="Y40" s="52">
        <f t="shared" ref="Y40:Y45" si="29">ROUND(IF(AP40="5",BI40,0),2)</f>
        <v>0</v>
      </c>
      <c r="AA40" s="52">
        <f t="shared" ref="AA40:AA45" si="30">ROUND(IF(AP40="1",BG40,0),2)</f>
        <v>0</v>
      </c>
      <c r="AB40" s="52">
        <f t="shared" ref="AB40:AB45" si="31">ROUND(IF(AP40="1",BH40,0),2)</f>
        <v>0</v>
      </c>
      <c r="AC40" s="52">
        <f t="shared" ref="AC40:AC45" si="32">ROUND(IF(AP40="7",BG40,0),2)</f>
        <v>0</v>
      </c>
      <c r="AD40" s="52">
        <f t="shared" ref="AD40:AD45" si="33">ROUND(IF(AP40="7",BH40,0),2)</f>
        <v>0</v>
      </c>
      <c r="AE40" s="52">
        <f t="shared" ref="AE40:AE45" si="34">ROUND(IF(AP40="2",BG40,0),2)</f>
        <v>0</v>
      </c>
      <c r="AF40" s="52">
        <f t="shared" ref="AF40:AF45" si="35">ROUND(IF(AP40="2",BH40,0),2)</f>
        <v>0</v>
      </c>
      <c r="AG40" s="52">
        <f t="shared" ref="AG40:AG45" si="36">ROUND(IF(AP40="0",BI40,0),2)</f>
        <v>0</v>
      </c>
      <c r="AH40" s="35" t="s">
        <v>4</v>
      </c>
      <c r="AI40" s="52">
        <f t="shared" ref="AI40:AI45" si="37">IF(AM40=0,L40,0)</f>
        <v>0</v>
      </c>
      <c r="AJ40" s="52">
        <f t="shared" ref="AJ40:AJ45" si="38">IF(AM40=12,L40,0)</f>
        <v>0</v>
      </c>
      <c r="AK40" s="52">
        <f t="shared" ref="AK40:AK45" si="39">IF(AM40=21,L40,0)</f>
        <v>0</v>
      </c>
      <c r="AM40" s="52">
        <v>21</v>
      </c>
      <c r="AN40" s="52">
        <f>H40*0.930905495</f>
        <v>0</v>
      </c>
      <c r="AO40" s="52">
        <f>H40*(1-0.930905495)</f>
        <v>0</v>
      </c>
      <c r="AP40" s="54" t="s">
        <v>107</v>
      </c>
      <c r="AU40" s="52">
        <f t="shared" ref="AU40:AU45" si="40">ROUND(AV40+AW40,2)</f>
        <v>0</v>
      </c>
      <c r="AV40" s="52">
        <f t="shared" ref="AV40:AV45" si="41">ROUND(G40*AN40,2)</f>
        <v>0</v>
      </c>
      <c r="AW40" s="52">
        <f t="shared" ref="AW40:AW45" si="42">ROUND(G40*AO40,2)</f>
        <v>0</v>
      </c>
      <c r="AX40" s="54" t="s">
        <v>191</v>
      </c>
      <c r="AY40" s="54" t="s">
        <v>176</v>
      </c>
      <c r="AZ40" s="35" t="s">
        <v>114</v>
      </c>
      <c r="BA40" s="55">
        <v>100009</v>
      </c>
      <c r="BB40" s="52">
        <f t="shared" ref="BB40:BB45" si="43">AV40+AW40</f>
        <v>0</v>
      </c>
      <c r="BC40" s="52">
        <f t="shared" ref="BC40:BC45" si="44">H40/(100-BD40)*100</f>
        <v>0</v>
      </c>
      <c r="BD40" s="52">
        <v>0</v>
      </c>
      <c r="BE40" s="52">
        <f t="shared" ref="BE40:BE45" si="45">N40</f>
        <v>0</v>
      </c>
      <c r="BG40" s="52">
        <f t="shared" ref="BG40:BG45" si="46">G40*AN40</f>
        <v>0</v>
      </c>
      <c r="BH40" s="52">
        <f t="shared" ref="BH40:BH45" si="47">G40*AO40</f>
        <v>0</v>
      </c>
      <c r="BI40" s="52">
        <f t="shared" ref="BI40:BI45" si="48">G40*H40</f>
        <v>0</v>
      </c>
      <c r="BJ40" s="52"/>
      <c r="BK40" s="52">
        <v>59</v>
      </c>
      <c r="BV40" s="52">
        <f t="shared" ref="BV40:BV45" si="49">I40</f>
        <v>21</v>
      </c>
      <c r="BW40" s="3" t="s">
        <v>190</v>
      </c>
    </row>
    <row r="41" spans="1:75" ht="30" customHeight="1" x14ac:dyDescent="0.25">
      <c r="A41" s="1" t="s">
        <v>192</v>
      </c>
      <c r="B41" s="2" t="s">
        <v>4</v>
      </c>
      <c r="C41" s="74" t="s">
        <v>193</v>
      </c>
      <c r="D41" s="184" t="s">
        <v>194</v>
      </c>
      <c r="E41" s="185"/>
      <c r="F41" s="74" t="s">
        <v>118</v>
      </c>
      <c r="G41" s="75">
        <v>310</v>
      </c>
      <c r="H41" s="75"/>
      <c r="I41" s="76">
        <v>21</v>
      </c>
      <c r="J41" s="75">
        <f t="shared" si="25"/>
        <v>0</v>
      </c>
      <c r="K41" s="75">
        <f t="shared" si="26"/>
        <v>0</v>
      </c>
      <c r="L41" s="75">
        <f t="shared" si="27"/>
        <v>0</v>
      </c>
      <c r="M41" s="75"/>
      <c r="N41" s="75">
        <f t="shared" si="28"/>
        <v>0</v>
      </c>
      <c r="O41" s="77" t="s">
        <v>111</v>
      </c>
      <c r="Y41" s="52">
        <f t="shared" si="29"/>
        <v>0</v>
      </c>
      <c r="AA41" s="52">
        <f t="shared" si="30"/>
        <v>0</v>
      </c>
      <c r="AB41" s="52">
        <f t="shared" si="31"/>
        <v>0</v>
      </c>
      <c r="AC41" s="52">
        <f t="shared" si="32"/>
        <v>0</v>
      </c>
      <c r="AD41" s="52">
        <f t="shared" si="33"/>
        <v>0</v>
      </c>
      <c r="AE41" s="52">
        <f t="shared" si="34"/>
        <v>0</v>
      </c>
      <c r="AF41" s="52">
        <f t="shared" si="35"/>
        <v>0</v>
      </c>
      <c r="AG41" s="52">
        <f t="shared" si="36"/>
        <v>0</v>
      </c>
      <c r="AH41" s="35" t="s">
        <v>4</v>
      </c>
      <c r="AI41" s="52">
        <f t="shared" si="37"/>
        <v>0</v>
      </c>
      <c r="AJ41" s="52">
        <f t="shared" si="38"/>
        <v>0</v>
      </c>
      <c r="AK41" s="52">
        <f t="shared" si="39"/>
        <v>0</v>
      </c>
      <c r="AM41" s="52">
        <v>21</v>
      </c>
      <c r="AN41" s="52">
        <f>H41*0.371183013</f>
        <v>0</v>
      </c>
      <c r="AO41" s="52">
        <f>H41*(1-0.371183013)</f>
        <v>0</v>
      </c>
      <c r="AP41" s="54" t="s">
        <v>107</v>
      </c>
      <c r="AU41" s="52">
        <f t="shared" si="40"/>
        <v>0</v>
      </c>
      <c r="AV41" s="52">
        <f t="shared" si="41"/>
        <v>0</v>
      </c>
      <c r="AW41" s="52">
        <f t="shared" si="42"/>
        <v>0</v>
      </c>
      <c r="AX41" s="54" t="s">
        <v>191</v>
      </c>
      <c r="AY41" s="54" t="s">
        <v>176</v>
      </c>
      <c r="AZ41" s="35" t="s">
        <v>114</v>
      </c>
      <c r="BA41" s="55">
        <v>100009</v>
      </c>
      <c r="BB41" s="52">
        <f t="shared" si="43"/>
        <v>0</v>
      </c>
      <c r="BC41" s="52">
        <f t="shared" si="44"/>
        <v>0</v>
      </c>
      <c r="BD41" s="52">
        <v>0</v>
      </c>
      <c r="BE41" s="52">
        <f t="shared" si="45"/>
        <v>0</v>
      </c>
      <c r="BG41" s="52">
        <f t="shared" si="46"/>
        <v>0</v>
      </c>
      <c r="BH41" s="52">
        <f t="shared" si="47"/>
        <v>0</v>
      </c>
      <c r="BI41" s="52">
        <f t="shared" si="48"/>
        <v>0</v>
      </c>
      <c r="BJ41" s="52"/>
      <c r="BK41" s="52">
        <v>59</v>
      </c>
      <c r="BV41" s="52">
        <f t="shared" si="49"/>
        <v>21</v>
      </c>
      <c r="BW41" s="3" t="s">
        <v>194</v>
      </c>
    </row>
    <row r="42" spans="1:75" ht="30" customHeight="1" x14ac:dyDescent="0.25">
      <c r="A42" s="1" t="s">
        <v>195</v>
      </c>
      <c r="B42" s="2" t="s">
        <v>4</v>
      </c>
      <c r="C42" s="74" t="s">
        <v>196</v>
      </c>
      <c r="D42" s="184" t="s">
        <v>197</v>
      </c>
      <c r="E42" s="185"/>
      <c r="F42" s="74" t="s">
        <v>158</v>
      </c>
      <c r="G42" s="75">
        <v>411</v>
      </c>
      <c r="H42" s="75"/>
      <c r="I42" s="76">
        <v>21</v>
      </c>
      <c r="J42" s="75">
        <f t="shared" si="25"/>
        <v>0</v>
      </c>
      <c r="K42" s="75">
        <f t="shared" si="26"/>
        <v>0</v>
      </c>
      <c r="L42" s="75">
        <f t="shared" si="27"/>
        <v>0</v>
      </c>
      <c r="M42" s="75"/>
      <c r="N42" s="75">
        <f t="shared" si="28"/>
        <v>0</v>
      </c>
      <c r="O42" s="77" t="s">
        <v>111</v>
      </c>
      <c r="Y42" s="52">
        <f t="shared" si="29"/>
        <v>0</v>
      </c>
      <c r="AA42" s="52">
        <f t="shared" si="30"/>
        <v>0</v>
      </c>
      <c r="AB42" s="52">
        <f t="shared" si="31"/>
        <v>0</v>
      </c>
      <c r="AC42" s="52">
        <f t="shared" si="32"/>
        <v>0</v>
      </c>
      <c r="AD42" s="52">
        <f t="shared" si="33"/>
        <v>0</v>
      </c>
      <c r="AE42" s="52">
        <f t="shared" si="34"/>
        <v>0</v>
      </c>
      <c r="AF42" s="52">
        <f t="shared" si="35"/>
        <v>0</v>
      </c>
      <c r="AG42" s="52">
        <f t="shared" si="36"/>
        <v>0</v>
      </c>
      <c r="AH42" s="35" t="s">
        <v>4</v>
      </c>
      <c r="AI42" s="52">
        <f t="shared" si="37"/>
        <v>0</v>
      </c>
      <c r="AJ42" s="52">
        <f t="shared" si="38"/>
        <v>0</v>
      </c>
      <c r="AK42" s="52">
        <f t="shared" si="39"/>
        <v>0</v>
      </c>
      <c r="AM42" s="52">
        <v>21</v>
      </c>
      <c r="AN42" s="52">
        <f>H42*0</f>
        <v>0</v>
      </c>
      <c r="AO42" s="52">
        <f>H42*(1-0)</f>
        <v>0</v>
      </c>
      <c r="AP42" s="54" t="s">
        <v>129</v>
      </c>
      <c r="AU42" s="52">
        <f t="shared" si="40"/>
        <v>0</v>
      </c>
      <c r="AV42" s="52">
        <f t="shared" si="41"/>
        <v>0</v>
      </c>
      <c r="AW42" s="52">
        <f t="shared" si="42"/>
        <v>0</v>
      </c>
      <c r="AX42" s="54" t="s">
        <v>191</v>
      </c>
      <c r="AY42" s="54" t="s">
        <v>176</v>
      </c>
      <c r="AZ42" s="35" t="s">
        <v>114</v>
      </c>
      <c r="BA42" s="55">
        <v>100009</v>
      </c>
      <c r="BB42" s="52">
        <f t="shared" si="43"/>
        <v>0</v>
      </c>
      <c r="BC42" s="52">
        <f t="shared" si="44"/>
        <v>0</v>
      </c>
      <c r="BD42" s="52">
        <v>0</v>
      </c>
      <c r="BE42" s="52">
        <f t="shared" si="45"/>
        <v>0</v>
      </c>
      <c r="BG42" s="52">
        <f t="shared" si="46"/>
        <v>0</v>
      </c>
      <c r="BH42" s="52">
        <f t="shared" si="47"/>
        <v>0</v>
      </c>
      <c r="BI42" s="52">
        <f t="shared" si="48"/>
        <v>0</v>
      </c>
      <c r="BJ42" s="52"/>
      <c r="BK42" s="52">
        <v>59</v>
      </c>
      <c r="BV42" s="52">
        <f t="shared" si="49"/>
        <v>21</v>
      </c>
      <c r="BW42" s="3" t="s">
        <v>197</v>
      </c>
    </row>
    <row r="43" spans="1:75" ht="30" customHeight="1" x14ac:dyDescent="0.25">
      <c r="A43" s="1" t="s">
        <v>198</v>
      </c>
      <c r="B43" s="2" t="s">
        <v>4</v>
      </c>
      <c r="C43" s="74" t="s">
        <v>199</v>
      </c>
      <c r="D43" s="184" t="s">
        <v>200</v>
      </c>
      <c r="E43" s="185"/>
      <c r="F43" s="74" t="s">
        <v>110</v>
      </c>
      <c r="G43" s="75">
        <v>126</v>
      </c>
      <c r="H43" s="75"/>
      <c r="I43" s="76">
        <v>21</v>
      </c>
      <c r="J43" s="75">
        <f t="shared" si="25"/>
        <v>0</v>
      </c>
      <c r="K43" s="75">
        <f t="shared" si="26"/>
        <v>0</v>
      </c>
      <c r="L43" s="75">
        <f t="shared" si="27"/>
        <v>0</v>
      </c>
      <c r="M43" s="75"/>
      <c r="N43" s="75">
        <f t="shared" si="28"/>
        <v>0</v>
      </c>
      <c r="O43" s="77" t="s">
        <v>111</v>
      </c>
      <c r="Y43" s="52">
        <f t="shared" si="29"/>
        <v>0</v>
      </c>
      <c r="AA43" s="52">
        <f t="shared" si="30"/>
        <v>0</v>
      </c>
      <c r="AB43" s="52">
        <f t="shared" si="31"/>
        <v>0</v>
      </c>
      <c r="AC43" s="52">
        <f t="shared" si="32"/>
        <v>0</v>
      </c>
      <c r="AD43" s="52">
        <f t="shared" si="33"/>
        <v>0</v>
      </c>
      <c r="AE43" s="52">
        <f t="shared" si="34"/>
        <v>0</v>
      </c>
      <c r="AF43" s="52">
        <f t="shared" si="35"/>
        <v>0</v>
      </c>
      <c r="AG43" s="52">
        <f t="shared" si="36"/>
        <v>0</v>
      </c>
      <c r="AH43" s="35" t="s">
        <v>4</v>
      </c>
      <c r="AI43" s="52">
        <f t="shared" si="37"/>
        <v>0</v>
      </c>
      <c r="AJ43" s="52">
        <f t="shared" si="38"/>
        <v>0</v>
      </c>
      <c r="AK43" s="52">
        <f t="shared" si="39"/>
        <v>0</v>
      </c>
      <c r="AM43" s="52">
        <v>21</v>
      </c>
      <c r="AN43" s="52">
        <f>H43*0.037874016</f>
        <v>0</v>
      </c>
      <c r="AO43" s="52">
        <f>H43*(1-0.037874016)</f>
        <v>0</v>
      </c>
      <c r="AP43" s="54" t="s">
        <v>107</v>
      </c>
      <c r="AU43" s="52">
        <f t="shared" si="40"/>
        <v>0</v>
      </c>
      <c r="AV43" s="52">
        <f t="shared" si="41"/>
        <v>0</v>
      </c>
      <c r="AW43" s="52">
        <f t="shared" si="42"/>
        <v>0</v>
      </c>
      <c r="AX43" s="54" t="s">
        <v>191</v>
      </c>
      <c r="AY43" s="54" t="s">
        <v>176</v>
      </c>
      <c r="AZ43" s="35" t="s">
        <v>114</v>
      </c>
      <c r="BA43" s="55">
        <v>100009</v>
      </c>
      <c r="BB43" s="52">
        <f t="shared" si="43"/>
        <v>0</v>
      </c>
      <c r="BC43" s="52">
        <f t="shared" si="44"/>
        <v>0</v>
      </c>
      <c r="BD43" s="52">
        <v>0</v>
      </c>
      <c r="BE43" s="52">
        <f t="shared" si="45"/>
        <v>0</v>
      </c>
      <c r="BG43" s="52">
        <f t="shared" si="46"/>
        <v>0</v>
      </c>
      <c r="BH43" s="52">
        <f t="shared" si="47"/>
        <v>0</v>
      </c>
      <c r="BI43" s="52">
        <f t="shared" si="48"/>
        <v>0</v>
      </c>
      <c r="BJ43" s="52"/>
      <c r="BK43" s="52">
        <v>59</v>
      </c>
      <c r="BV43" s="52">
        <f t="shared" si="49"/>
        <v>21</v>
      </c>
      <c r="BW43" s="3" t="s">
        <v>200</v>
      </c>
    </row>
    <row r="44" spans="1:75" ht="30" customHeight="1" x14ac:dyDescent="0.25">
      <c r="A44" s="1" t="s">
        <v>201</v>
      </c>
      <c r="B44" s="2" t="s">
        <v>4</v>
      </c>
      <c r="C44" s="74" t="s">
        <v>202</v>
      </c>
      <c r="D44" s="184" t="s">
        <v>203</v>
      </c>
      <c r="E44" s="185"/>
      <c r="F44" s="74" t="s">
        <v>110</v>
      </c>
      <c r="G44" s="75">
        <v>80</v>
      </c>
      <c r="H44" s="75"/>
      <c r="I44" s="76">
        <v>21</v>
      </c>
      <c r="J44" s="75">
        <f t="shared" si="25"/>
        <v>0</v>
      </c>
      <c r="K44" s="75">
        <f t="shared" si="26"/>
        <v>0</v>
      </c>
      <c r="L44" s="75">
        <f t="shared" si="27"/>
        <v>0</v>
      </c>
      <c r="M44" s="75"/>
      <c r="N44" s="75">
        <f t="shared" si="28"/>
        <v>0</v>
      </c>
      <c r="O44" s="77" t="s">
        <v>111</v>
      </c>
      <c r="Y44" s="52">
        <f t="shared" si="29"/>
        <v>0</v>
      </c>
      <c r="AA44" s="52">
        <f t="shared" si="30"/>
        <v>0</v>
      </c>
      <c r="AB44" s="52">
        <f t="shared" si="31"/>
        <v>0</v>
      </c>
      <c r="AC44" s="52">
        <f t="shared" si="32"/>
        <v>0</v>
      </c>
      <c r="AD44" s="52">
        <f t="shared" si="33"/>
        <v>0</v>
      </c>
      <c r="AE44" s="52">
        <f t="shared" si="34"/>
        <v>0</v>
      </c>
      <c r="AF44" s="52">
        <f t="shared" si="35"/>
        <v>0</v>
      </c>
      <c r="AG44" s="52">
        <f t="shared" si="36"/>
        <v>0</v>
      </c>
      <c r="AH44" s="35" t="s">
        <v>4</v>
      </c>
      <c r="AI44" s="52">
        <f t="shared" si="37"/>
        <v>0</v>
      </c>
      <c r="AJ44" s="52">
        <f t="shared" si="38"/>
        <v>0</v>
      </c>
      <c r="AK44" s="52">
        <f t="shared" si="39"/>
        <v>0</v>
      </c>
      <c r="AM44" s="52">
        <v>21</v>
      </c>
      <c r="AN44" s="52">
        <f>H44*0.615440165</f>
        <v>0</v>
      </c>
      <c r="AO44" s="52">
        <f>H44*(1-0.615440165)</f>
        <v>0</v>
      </c>
      <c r="AP44" s="54" t="s">
        <v>107</v>
      </c>
      <c r="AU44" s="52">
        <f t="shared" si="40"/>
        <v>0</v>
      </c>
      <c r="AV44" s="52">
        <f t="shared" si="41"/>
        <v>0</v>
      </c>
      <c r="AW44" s="52">
        <f t="shared" si="42"/>
        <v>0</v>
      </c>
      <c r="AX44" s="54" t="s">
        <v>191</v>
      </c>
      <c r="AY44" s="54" t="s">
        <v>176</v>
      </c>
      <c r="AZ44" s="35" t="s">
        <v>114</v>
      </c>
      <c r="BA44" s="55">
        <v>100009</v>
      </c>
      <c r="BB44" s="52">
        <f t="shared" si="43"/>
        <v>0</v>
      </c>
      <c r="BC44" s="52">
        <f t="shared" si="44"/>
        <v>0</v>
      </c>
      <c r="BD44" s="52">
        <v>0</v>
      </c>
      <c r="BE44" s="52">
        <f t="shared" si="45"/>
        <v>0</v>
      </c>
      <c r="BG44" s="52">
        <f t="shared" si="46"/>
        <v>0</v>
      </c>
      <c r="BH44" s="52">
        <f t="shared" si="47"/>
        <v>0</v>
      </c>
      <c r="BI44" s="52">
        <f t="shared" si="48"/>
        <v>0</v>
      </c>
      <c r="BJ44" s="52"/>
      <c r="BK44" s="52">
        <v>59</v>
      </c>
      <c r="BV44" s="52">
        <f t="shared" si="49"/>
        <v>21</v>
      </c>
      <c r="BW44" s="3" t="s">
        <v>203</v>
      </c>
    </row>
    <row r="45" spans="1:75" ht="30" customHeight="1" x14ac:dyDescent="0.25">
      <c r="A45" s="1" t="s">
        <v>204</v>
      </c>
      <c r="B45" s="2" t="s">
        <v>4</v>
      </c>
      <c r="C45" s="74" t="s">
        <v>205</v>
      </c>
      <c r="D45" s="184" t="s">
        <v>206</v>
      </c>
      <c r="E45" s="185"/>
      <c r="F45" s="74" t="s">
        <v>118</v>
      </c>
      <c r="G45" s="75">
        <v>204.2</v>
      </c>
      <c r="H45" s="75"/>
      <c r="I45" s="76">
        <v>21</v>
      </c>
      <c r="J45" s="75">
        <f t="shared" si="25"/>
        <v>0</v>
      </c>
      <c r="K45" s="75">
        <f t="shared" si="26"/>
        <v>0</v>
      </c>
      <c r="L45" s="75">
        <f t="shared" si="27"/>
        <v>0</v>
      </c>
      <c r="M45" s="75"/>
      <c r="N45" s="75">
        <f t="shared" si="28"/>
        <v>0</v>
      </c>
      <c r="O45" s="77" t="s">
        <v>207</v>
      </c>
      <c r="Y45" s="52">
        <f t="shared" si="29"/>
        <v>0</v>
      </c>
      <c r="AA45" s="52">
        <f t="shared" si="30"/>
        <v>0</v>
      </c>
      <c r="AB45" s="52">
        <f t="shared" si="31"/>
        <v>0</v>
      </c>
      <c r="AC45" s="52">
        <f t="shared" si="32"/>
        <v>0</v>
      </c>
      <c r="AD45" s="52">
        <f t="shared" si="33"/>
        <v>0</v>
      </c>
      <c r="AE45" s="52">
        <f t="shared" si="34"/>
        <v>0</v>
      </c>
      <c r="AF45" s="52">
        <f t="shared" si="35"/>
        <v>0</v>
      </c>
      <c r="AG45" s="52">
        <f t="shared" si="36"/>
        <v>0</v>
      </c>
      <c r="AH45" s="35" t="s">
        <v>4</v>
      </c>
      <c r="AI45" s="52">
        <f t="shared" si="37"/>
        <v>0</v>
      </c>
      <c r="AJ45" s="52">
        <f t="shared" si="38"/>
        <v>0</v>
      </c>
      <c r="AK45" s="52">
        <f t="shared" si="39"/>
        <v>0</v>
      </c>
      <c r="AM45" s="52">
        <v>21</v>
      </c>
      <c r="AN45" s="52">
        <f>H45*0.175082896</f>
        <v>0</v>
      </c>
      <c r="AO45" s="52">
        <f>H45*(1-0.175082896)</f>
        <v>0</v>
      </c>
      <c r="AP45" s="54" t="s">
        <v>107</v>
      </c>
      <c r="AU45" s="52">
        <f t="shared" si="40"/>
        <v>0</v>
      </c>
      <c r="AV45" s="52">
        <f t="shared" si="41"/>
        <v>0</v>
      </c>
      <c r="AW45" s="52">
        <f t="shared" si="42"/>
        <v>0</v>
      </c>
      <c r="AX45" s="54" t="s">
        <v>191</v>
      </c>
      <c r="AY45" s="54" t="s">
        <v>176</v>
      </c>
      <c r="AZ45" s="35" t="s">
        <v>114</v>
      </c>
      <c r="BB45" s="52">
        <f t="shared" si="43"/>
        <v>0</v>
      </c>
      <c r="BC45" s="52">
        <f t="shared" si="44"/>
        <v>0</v>
      </c>
      <c r="BD45" s="52">
        <v>0</v>
      </c>
      <c r="BE45" s="52">
        <f t="shared" si="45"/>
        <v>0</v>
      </c>
      <c r="BG45" s="52">
        <f t="shared" si="46"/>
        <v>0</v>
      </c>
      <c r="BH45" s="52">
        <f t="shared" si="47"/>
        <v>0</v>
      </c>
      <c r="BI45" s="52">
        <f t="shared" si="48"/>
        <v>0</v>
      </c>
      <c r="BJ45" s="52"/>
      <c r="BK45" s="52">
        <v>59</v>
      </c>
      <c r="BV45" s="52">
        <f t="shared" si="49"/>
        <v>21</v>
      </c>
      <c r="BW45" s="3" t="s">
        <v>206</v>
      </c>
    </row>
    <row r="46" spans="1:75" ht="30" customHeight="1" x14ac:dyDescent="0.25">
      <c r="A46" s="49" t="s">
        <v>4</v>
      </c>
      <c r="B46" s="50" t="s">
        <v>4</v>
      </c>
      <c r="C46" s="78" t="s">
        <v>208</v>
      </c>
      <c r="D46" s="182" t="s">
        <v>209</v>
      </c>
      <c r="E46" s="183"/>
      <c r="F46" s="79" t="s">
        <v>69</v>
      </c>
      <c r="G46" s="79" t="s">
        <v>69</v>
      </c>
      <c r="H46" s="79"/>
      <c r="I46" s="79" t="s">
        <v>69</v>
      </c>
      <c r="J46" s="80">
        <f>SUM(J47:J49)</f>
        <v>0</v>
      </c>
      <c r="K46" s="80">
        <f>SUM(K47:K49)</f>
        <v>0</v>
      </c>
      <c r="L46" s="80">
        <f>SUM(L47:L49)</f>
        <v>0</v>
      </c>
      <c r="M46" s="81"/>
      <c r="N46" s="80">
        <f>SUM(N47:N49)</f>
        <v>0</v>
      </c>
      <c r="O46" s="82" t="s">
        <v>4</v>
      </c>
      <c r="AH46" s="35" t="s">
        <v>4</v>
      </c>
      <c r="AR46" s="28">
        <f>SUM(AI47:AI49)</f>
        <v>0</v>
      </c>
      <c r="AS46" s="28">
        <f>SUM(AJ47:AJ49)</f>
        <v>0</v>
      </c>
      <c r="AT46" s="28">
        <f>SUM(AK47:AK49)</f>
        <v>0</v>
      </c>
    </row>
    <row r="47" spans="1:75" ht="30" customHeight="1" x14ac:dyDescent="0.25">
      <c r="A47" s="1" t="s">
        <v>210</v>
      </c>
      <c r="B47" s="2" t="s">
        <v>4</v>
      </c>
      <c r="C47" s="74" t="s">
        <v>211</v>
      </c>
      <c r="D47" s="184" t="s">
        <v>212</v>
      </c>
      <c r="E47" s="185"/>
      <c r="F47" s="74" t="s">
        <v>166</v>
      </c>
      <c r="G47" s="75">
        <v>3</v>
      </c>
      <c r="H47" s="75"/>
      <c r="I47" s="76">
        <v>21</v>
      </c>
      <c r="J47" s="75">
        <f>ROUND(G47*AN47,2)</f>
        <v>0</v>
      </c>
      <c r="K47" s="75">
        <f>ROUND(G47*AO47,2)</f>
        <v>0</v>
      </c>
      <c r="L47" s="75">
        <f>ROUND(G47*H47,2)</f>
        <v>0</v>
      </c>
      <c r="M47" s="75"/>
      <c r="N47" s="75">
        <f>G47*M47</f>
        <v>0</v>
      </c>
      <c r="O47" s="77" t="s">
        <v>207</v>
      </c>
      <c r="Y47" s="52">
        <f>ROUND(IF(AP47="5",BI47,0),2)</f>
        <v>0</v>
      </c>
      <c r="AA47" s="52">
        <f>ROUND(IF(AP47="1",BG47,0),2)</f>
        <v>0</v>
      </c>
      <c r="AB47" s="52">
        <f>ROUND(IF(AP47="1",BH47,0),2)</f>
        <v>0</v>
      </c>
      <c r="AC47" s="52">
        <f>ROUND(IF(AP47="7",BG47,0),2)</f>
        <v>0</v>
      </c>
      <c r="AD47" s="52">
        <f>ROUND(IF(AP47="7",BH47,0),2)</f>
        <v>0</v>
      </c>
      <c r="AE47" s="52">
        <f>ROUND(IF(AP47="2",BG47,0),2)</f>
        <v>0</v>
      </c>
      <c r="AF47" s="52">
        <f>ROUND(IF(AP47="2",BH47,0),2)</f>
        <v>0</v>
      </c>
      <c r="AG47" s="52">
        <f>ROUND(IF(AP47="0",BI47,0),2)</f>
        <v>0</v>
      </c>
      <c r="AH47" s="35" t="s">
        <v>4</v>
      </c>
      <c r="AI47" s="52">
        <f>IF(AM47=0,L47,0)</f>
        <v>0</v>
      </c>
      <c r="AJ47" s="52">
        <f>IF(AM47=12,L47,0)</f>
        <v>0</v>
      </c>
      <c r="AK47" s="52">
        <f>IF(AM47=21,L47,0)</f>
        <v>0</v>
      </c>
      <c r="AM47" s="52">
        <v>21</v>
      </c>
      <c r="AN47" s="52">
        <f>H47*0.496195832</f>
        <v>0</v>
      </c>
      <c r="AO47" s="52">
        <f>H47*(1-0.496195832)</f>
        <v>0</v>
      </c>
      <c r="AP47" s="54" t="s">
        <v>136</v>
      </c>
      <c r="AU47" s="52">
        <f>ROUND(AV47+AW47,2)</f>
        <v>0</v>
      </c>
      <c r="AV47" s="52">
        <f>ROUND(G47*AN47,2)</f>
        <v>0</v>
      </c>
      <c r="AW47" s="52">
        <f>ROUND(G47*AO47,2)</f>
        <v>0</v>
      </c>
      <c r="AX47" s="54" t="s">
        <v>213</v>
      </c>
      <c r="AY47" s="54" t="s">
        <v>214</v>
      </c>
      <c r="AZ47" s="35" t="s">
        <v>114</v>
      </c>
      <c r="BA47" s="55">
        <v>100010</v>
      </c>
      <c r="BB47" s="52">
        <f>AV47+AW47</f>
        <v>0</v>
      </c>
      <c r="BC47" s="52">
        <f>H47/(100-BD47)*100</f>
        <v>0</v>
      </c>
      <c r="BD47" s="52">
        <v>0</v>
      </c>
      <c r="BE47" s="52">
        <f>N47</f>
        <v>0</v>
      </c>
      <c r="BG47" s="52">
        <f>G47*AN47</f>
        <v>0</v>
      </c>
      <c r="BH47" s="52">
        <f>G47*AO47</f>
        <v>0</v>
      </c>
      <c r="BI47" s="52">
        <f>G47*H47</f>
        <v>0</v>
      </c>
      <c r="BJ47" s="52"/>
      <c r="BK47" s="52">
        <v>721</v>
      </c>
      <c r="BV47" s="52">
        <f>I47</f>
        <v>21</v>
      </c>
      <c r="BW47" s="3" t="s">
        <v>212</v>
      </c>
    </row>
    <row r="48" spans="1:75" ht="30" customHeight="1" x14ac:dyDescent="0.25">
      <c r="A48" s="1" t="s">
        <v>215</v>
      </c>
      <c r="B48" s="2" t="s">
        <v>4</v>
      </c>
      <c r="C48" s="74" t="s">
        <v>216</v>
      </c>
      <c r="D48" s="184" t="s">
        <v>217</v>
      </c>
      <c r="E48" s="185"/>
      <c r="F48" s="74" t="s">
        <v>110</v>
      </c>
      <c r="G48" s="75">
        <v>9</v>
      </c>
      <c r="H48" s="75"/>
      <c r="I48" s="76">
        <v>21</v>
      </c>
      <c r="J48" s="75">
        <f>ROUND(G48*AN48,2)</f>
        <v>0</v>
      </c>
      <c r="K48" s="75">
        <f>ROUND(G48*AO48,2)</f>
        <v>0</v>
      </c>
      <c r="L48" s="75">
        <f>ROUND(G48*H48,2)</f>
        <v>0</v>
      </c>
      <c r="M48" s="75"/>
      <c r="N48" s="75">
        <f>G48*M48</f>
        <v>0</v>
      </c>
      <c r="O48" s="77" t="s">
        <v>111</v>
      </c>
      <c r="Y48" s="52">
        <f>ROUND(IF(AP48="5",BI48,0),2)</f>
        <v>0</v>
      </c>
      <c r="AA48" s="52">
        <f>ROUND(IF(AP48="1",BG48,0),2)</f>
        <v>0</v>
      </c>
      <c r="AB48" s="52">
        <f>ROUND(IF(AP48="1",BH48,0),2)</f>
        <v>0</v>
      </c>
      <c r="AC48" s="52">
        <f>ROUND(IF(AP48="7",BG48,0),2)</f>
        <v>0</v>
      </c>
      <c r="AD48" s="52">
        <f>ROUND(IF(AP48="7",BH48,0),2)</f>
        <v>0</v>
      </c>
      <c r="AE48" s="52">
        <f>ROUND(IF(AP48="2",BG48,0),2)</f>
        <v>0</v>
      </c>
      <c r="AF48" s="52">
        <f>ROUND(IF(AP48="2",BH48,0),2)</f>
        <v>0</v>
      </c>
      <c r="AG48" s="52">
        <f>ROUND(IF(AP48="0",BI48,0),2)</f>
        <v>0</v>
      </c>
      <c r="AH48" s="35" t="s">
        <v>4</v>
      </c>
      <c r="AI48" s="52">
        <f>IF(AM48=0,L48,0)</f>
        <v>0</v>
      </c>
      <c r="AJ48" s="52">
        <f>IF(AM48=12,L48,0)</f>
        <v>0</v>
      </c>
      <c r="AK48" s="52">
        <f>IF(AM48=21,L48,0)</f>
        <v>0</v>
      </c>
      <c r="AM48" s="52">
        <v>21</v>
      </c>
      <c r="AN48" s="52">
        <f>H48*0.386</f>
        <v>0</v>
      </c>
      <c r="AO48" s="52">
        <f>H48*(1-0.386)</f>
        <v>0</v>
      </c>
      <c r="AP48" s="54" t="s">
        <v>136</v>
      </c>
      <c r="AU48" s="52">
        <f>ROUND(AV48+AW48,2)</f>
        <v>0</v>
      </c>
      <c r="AV48" s="52">
        <f>ROUND(G48*AN48,2)</f>
        <v>0</v>
      </c>
      <c r="AW48" s="52">
        <f>ROUND(G48*AO48,2)</f>
        <v>0</v>
      </c>
      <c r="AX48" s="54" t="s">
        <v>213</v>
      </c>
      <c r="AY48" s="54" t="s">
        <v>214</v>
      </c>
      <c r="AZ48" s="35" t="s">
        <v>114</v>
      </c>
      <c r="BA48" s="55">
        <v>100010</v>
      </c>
      <c r="BB48" s="52">
        <f>AV48+AW48</f>
        <v>0</v>
      </c>
      <c r="BC48" s="52">
        <f>H48/(100-BD48)*100</f>
        <v>0</v>
      </c>
      <c r="BD48" s="52">
        <v>0</v>
      </c>
      <c r="BE48" s="52">
        <f>N48</f>
        <v>0</v>
      </c>
      <c r="BG48" s="52">
        <f>G48*AN48</f>
        <v>0</v>
      </c>
      <c r="BH48" s="52">
        <f>G48*AO48</f>
        <v>0</v>
      </c>
      <c r="BI48" s="52">
        <f>G48*H48</f>
        <v>0</v>
      </c>
      <c r="BJ48" s="52"/>
      <c r="BK48" s="52">
        <v>721</v>
      </c>
      <c r="BV48" s="52">
        <f>I48</f>
        <v>21</v>
      </c>
      <c r="BW48" s="3" t="s">
        <v>217</v>
      </c>
    </row>
    <row r="49" spans="1:75" ht="30" customHeight="1" x14ac:dyDescent="0.25">
      <c r="A49" s="1" t="s">
        <v>218</v>
      </c>
      <c r="B49" s="2" t="s">
        <v>4</v>
      </c>
      <c r="C49" s="74" t="s">
        <v>219</v>
      </c>
      <c r="D49" s="184" t="s">
        <v>220</v>
      </c>
      <c r="E49" s="185"/>
      <c r="F49" s="74" t="s">
        <v>127</v>
      </c>
      <c r="G49" s="75">
        <v>0.68</v>
      </c>
      <c r="H49" s="75"/>
      <c r="I49" s="76">
        <v>21</v>
      </c>
      <c r="J49" s="75">
        <f>ROUND(G49*AN49,2)</f>
        <v>0</v>
      </c>
      <c r="K49" s="75">
        <f>ROUND(G49*AO49,2)</f>
        <v>0</v>
      </c>
      <c r="L49" s="75">
        <f>ROUND(G49*H49,2)</f>
        <v>0</v>
      </c>
      <c r="M49" s="75"/>
      <c r="N49" s="75">
        <f>G49*M49</f>
        <v>0</v>
      </c>
      <c r="O49" s="77" t="s">
        <v>111</v>
      </c>
      <c r="Y49" s="52">
        <f>ROUND(IF(AP49="5",BI49,0),2)</f>
        <v>0</v>
      </c>
      <c r="AA49" s="52">
        <f>ROUND(IF(AP49="1",BG49,0),2)</f>
        <v>0</v>
      </c>
      <c r="AB49" s="52">
        <f>ROUND(IF(AP49="1",BH49,0),2)</f>
        <v>0</v>
      </c>
      <c r="AC49" s="52">
        <f>ROUND(IF(AP49="7",BG49,0),2)</f>
        <v>0</v>
      </c>
      <c r="AD49" s="52">
        <f>ROUND(IF(AP49="7",BH49,0),2)</f>
        <v>0</v>
      </c>
      <c r="AE49" s="52">
        <f>ROUND(IF(AP49="2",BG49,0),2)</f>
        <v>0</v>
      </c>
      <c r="AF49" s="52">
        <f>ROUND(IF(AP49="2",BH49,0),2)</f>
        <v>0</v>
      </c>
      <c r="AG49" s="52">
        <f>ROUND(IF(AP49="0",BI49,0),2)</f>
        <v>0</v>
      </c>
      <c r="AH49" s="35" t="s">
        <v>4</v>
      </c>
      <c r="AI49" s="52">
        <f>IF(AM49=0,L49,0)</f>
        <v>0</v>
      </c>
      <c r="AJ49" s="52">
        <f>IF(AM49=12,L49,0)</f>
        <v>0</v>
      </c>
      <c r="AK49" s="52">
        <f>IF(AM49=21,L49,0)</f>
        <v>0</v>
      </c>
      <c r="AM49" s="52">
        <v>21</v>
      </c>
      <c r="AN49" s="52">
        <f>H49*0.496465028</f>
        <v>0</v>
      </c>
      <c r="AO49" s="52">
        <f>H49*(1-0.496465028)</f>
        <v>0</v>
      </c>
      <c r="AP49" s="54" t="s">
        <v>136</v>
      </c>
      <c r="AU49" s="52">
        <f>ROUND(AV49+AW49,2)</f>
        <v>0</v>
      </c>
      <c r="AV49" s="52">
        <f>ROUND(G49*AN49,2)</f>
        <v>0</v>
      </c>
      <c r="AW49" s="52">
        <f>ROUND(G49*AO49,2)</f>
        <v>0</v>
      </c>
      <c r="AX49" s="54" t="s">
        <v>213</v>
      </c>
      <c r="AY49" s="54" t="s">
        <v>214</v>
      </c>
      <c r="AZ49" s="35" t="s">
        <v>114</v>
      </c>
      <c r="BA49" s="55">
        <v>100010</v>
      </c>
      <c r="BB49" s="52">
        <f>AV49+AW49</f>
        <v>0</v>
      </c>
      <c r="BC49" s="52">
        <f>H49/(100-BD49)*100</f>
        <v>0</v>
      </c>
      <c r="BD49" s="52">
        <v>0</v>
      </c>
      <c r="BE49" s="52">
        <f>N49</f>
        <v>0</v>
      </c>
      <c r="BG49" s="52">
        <f>G49*AN49</f>
        <v>0</v>
      </c>
      <c r="BH49" s="52">
        <f>G49*AO49</f>
        <v>0</v>
      </c>
      <c r="BI49" s="52">
        <f>G49*H49</f>
        <v>0</v>
      </c>
      <c r="BJ49" s="52"/>
      <c r="BK49" s="52">
        <v>721</v>
      </c>
      <c r="BV49" s="52">
        <f>I49</f>
        <v>21</v>
      </c>
      <c r="BW49" s="3" t="s">
        <v>220</v>
      </c>
    </row>
    <row r="50" spans="1:75" ht="30" customHeight="1" x14ac:dyDescent="0.25">
      <c r="A50" s="49" t="s">
        <v>4</v>
      </c>
      <c r="B50" s="50" t="s">
        <v>4</v>
      </c>
      <c r="C50" s="78" t="s">
        <v>221</v>
      </c>
      <c r="D50" s="182" t="s">
        <v>222</v>
      </c>
      <c r="E50" s="183"/>
      <c r="F50" s="79" t="s">
        <v>69</v>
      </c>
      <c r="G50" s="79" t="s">
        <v>69</v>
      </c>
      <c r="H50" s="79"/>
      <c r="I50" s="79" t="s">
        <v>69</v>
      </c>
      <c r="J50" s="80">
        <f>SUM(J51:J53)</f>
        <v>0</v>
      </c>
      <c r="K50" s="80">
        <f>SUM(K51:K53)</f>
        <v>0</v>
      </c>
      <c r="L50" s="80">
        <f>SUM(L51:L53)</f>
        <v>0</v>
      </c>
      <c r="M50" s="81"/>
      <c r="N50" s="80">
        <f>SUM(N51:N53)</f>
        <v>0</v>
      </c>
      <c r="O50" s="82" t="s">
        <v>4</v>
      </c>
      <c r="AH50" s="35" t="s">
        <v>4</v>
      </c>
      <c r="AR50" s="28">
        <f>SUM(AI51:AI53)</f>
        <v>0</v>
      </c>
      <c r="AS50" s="28">
        <f>SUM(AJ51:AJ53)</f>
        <v>0</v>
      </c>
      <c r="AT50" s="28">
        <f>SUM(AK51:AK53)</f>
        <v>0</v>
      </c>
    </row>
    <row r="51" spans="1:75" ht="30" customHeight="1" x14ac:dyDescent="0.25">
      <c r="A51" s="1" t="s">
        <v>223</v>
      </c>
      <c r="B51" s="2" t="s">
        <v>4</v>
      </c>
      <c r="C51" s="74" t="s">
        <v>224</v>
      </c>
      <c r="D51" s="184" t="s">
        <v>225</v>
      </c>
      <c r="E51" s="185"/>
      <c r="F51" s="74" t="s">
        <v>158</v>
      </c>
      <c r="G51" s="75">
        <v>151</v>
      </c>
      <c r="H51" s="75"/>
      <c r="I51" s="76">
        <v>21</v>
      </c>
      <c r="J51" s="75">
        <f>ROUND(G51*AN51,2)</f>
        <v>0</v>
      </c>
      <c r="K51" s="75">
        <f>ROUND(G51*AO51,2)</f>
        <v>0</v>
      </c>
      <c r="L51" s="75">
        <f>ROUND(G51*H51,2)</f>
        <v>0</v>
      </c>
      <c r="M51" s="75"/>
      <c r="N51" s="75">
        <f>G51*M51</f>
        <v>0</v>
      </c>
      <c r="O51" s="77" t="s">
        <v>111</v>
      </c>
      <c r="Y51" s="52">
        <f>ROUND(IF(AP51="5",BI51,0),2)</f>
        <v>0</v>
      </c>
      <c r="AA51" s="52">
        <f>ROUND(IF(AP51="1",BG51,0),2)</f>
        <v>0</v>
      </c>
      <c r="AB51" s="52">
        <f>ROUND(IF(AP51="1",BH51,0),2)</f>
        <v>0</v>
      </c>
      <c r="AC51" s="52">
        <f>ROUND(IF(AP51="7",BG51,0),2)</f>
        <v>0</v>
      </c>
      <c r="AD51" s="52">
        <f>ROUND(IF(AP51="7",BH51,0),2)</f>
        <v>0</v>
      </c>
      <c r="AE51" s="52">
        <f>ROUND(IF(AP51="2",BG51,0),2)</f>
        <v>0</v>
      </c>
      <c r="AF51" s="52">
        <f>ROUND(IF(AP51="2",BH51,0),2)</f>
        <v>0</v>
      </c>
      <c r="AG51" s="52">
        <f>ROUND(IF(AP51="0",BI51,0),2)</f>
        <v>0</v>
      </c>
      <c r="AH51" s="35" t="s">
        <v>4</v>
      </c>
      <c r="AI51" s="52">
        <f>IF(AM51=0,L51,0)</f>
        <v>0</v>
      </c>
      <c r="AJ51" s="52">
        <f>IF(AM51=12,L51,0)</f>
        <v>0</v>
      </c>
      <c r="AK51" s="52">
        <f>IF(AM51=21,L51,0)</f>
        <v>0</v>
      </c>
      <c r="AM51" s="52">
        <v>21</v>
      </c>
      <c r="AN51" s="52">
        <f>H51*0</f>
        <v>0</v>
      </c>
      <c r="AO51" s="52">
        <f>H51*(1-0)</f>
        <v>0</v>
      </c>
      <c r="AP51" s="54" t="s">
        <v>129</v>
      </c>
      <c r="AU51" s="52">
        <f>ROUND(AV51+AW51,2)</f>
        <v>0</v>
      </c>
      <c r="AV51" s="52">
        <f>ROUND(G51*AN51,2)</f>
        <v>0</v>
      </c>
      <c r="AW51" s="52">
        <f>ROUND(G51*AO51,2)</f>
        <v>0</v>
      </c>
      <c r="AX51" s="54" t="s">
        <v>226</v>
      </c>
      <c r="AY51" s="54" t="s">
        <v>227</v>
      </c>
      <c r="AZ51" s="35" t="s">
        <v>114</v>
      </c>
      <c r="BA51" s="55">
        <v>100015</v>
      </c>
      <c r="BB51" s="52">
        <f>AV51+AW51</f>
        <v>0</v>
      </c>
      <c r="BC51" s="52">
        <f>H51/(100-BD51)*100</f>
        <v>0</v>
      </c>
      <c r="BD51" s="52">
        <v>0</v>
      </c>
      <c r="BE51" s="52">
        <f>N51</f>
        <v>0</v>
      </c>
      <c r="BG51" s="52">
        <f>G51*AN51</f>
        <v>0</v>
      </c>
      <c r="BH51" s="52">
        <f>G51*AO51</f>
        <v>0</v>
      </c>
      <c r="BI51" s="52">
        <f>G51*H51</f>
        <v>0</v>
      </c>
      <c r="BJ51" s="52"/>
      <c r="BK51" s="52"/>
      <c r="BV51" s="52">
        <f>I51</f>
        <v>21</v>
      </c>
      <c r="BW51" s="3" t="s">
        <v>225</v>
      </c>
    </row>
    <row r="52" spans="1:75" ht="30" customHeight="1" x14ac:dyDescent="0.25">
      <c r="A52" s="1" t="s">
        <v>228</v>
      </c>
      <c r="B52" s="2" t="s">
        <v>4</v>
      </c>
      <c r="C52" s="74" t="s">
        <v>229</v>
      </c>
      <c r="D52" s="184" t="s">
        <v>230</v>
      </c>
      <c r="E52" s="185"/>
      <c r="F52" s="74" t="s">
        <v>158</v>
      </c>
      <c r="G52" s="75">
        <v>2869</v>
      </c>
      <c r="H52" s="75"/>
      <c r="I52" s="76">
        <v>21</v>
      </c>
      <c r="J52" s="75">
        <f>ROUND(G52*AN52,2)</f>
        <v>0</v>
      </c>
      <c r="K52" s="75">
        <f>ROUND(G52*AO52,2)</f>
        <v>0</v>
      </c>
      <c r="L52" s="75">
        <f>ROUND(G52*H52,2)</f>
        <v>0</v>
      </c>
      <c r="M52" s="75"/>
      <c r="N52" s="75">
        <f>G52*M52</f>
        <v>0</v>
      </c>
      <c r="O52" s="77" t="s">
        <v>111</v>
      </c>
      <c r="Y52" s="52">
        <f>ROUND(IF(AP52="5",BI52,0),2)</f>
        <v>0</v>
      </c>
      <c r="AA52" s="52">
        <f>ROUND(IF(AP52="1",BG52,0),2)</f>
        <v>0</v>
      </c>
      <c r="AB52" s="52">
        <f>ROUND(IF(AP52="1",BH52,0),2)</f>
        <v>0</v>
      </c>
      <c r="AC52" s="52">
        <f>ROUND(IF(AP52="7",BG52,0),2)</f>
        <v>0</v>
      </c>
      <c r="AD52" s="52">
        <f>ROUND(IF(AP52="7",BH52,0),2)</f>
        <v>0</v>
      </c>
      <c r="AE52" s="52">
        <f>ROUND(IF(AP52="2",BG52,0),2)</f>
        <v>0</v>
      </c>
      <c r="AF52" s="52">
        <f>ROUND(IF(AP52="2",BH52,0),2)</f>
        <v>0</v>
      </c>
      <c r="AG52" s="52">
        <f>ROUND(IF(AP52="0",BI52,0),2)</f>
        <v>0</v>
      </c>
      <c r="AH52" s="35" t="s">
        <v>4</v>
      </c>
      <c r="AI52" s="52">
        <f>IF(AM52=0,L52,0)</f>
        <v>0</v>
      </c>
      <c r="AJ52" s="52">
        <f>IF(AM52=12,L52,0)</f>
        <v>0</v>
      </c>
      <c r="AK52" s="52">
        <f>IF(AM52=21,L52,0)</f>
        <v>0</v>
      </c>
      <c r="AM52" s="52">
        <v>21</v>
      </c>
      <c r="AN52" s="52">
        <f>H52*0</f>
        <v>0</v>
      </c>
      <c r="AO52" s="52">
        <f>H52*(1-0)</f>
        <v>0</v>
      </c>
      <c r="AP52" s="54" t="s">
        <v>129</v>
      </c>
      <c r="AU52" s="52">
        <f>ROUND(AV52+AW52,2)</f>
        <v>0</v>
      </c>
      <c r="AV52" s="52">
        <f>ROUND(G52*AN52,2)</f>
        <v>0</v>
      </c>
      <c r="AW52" s="52">
        <f>ROUND(G52*AO52,2)</f>
        <v>0</v>
      </c>
      <c r="AX52" s="54" t="s">
        <v>226</v>
      </c>
      <c r="AY52" s="54" t="s">
        <v>227</v>
      </c>
      <c r="AZ52" s="35" t="s">
        <v>114</v>
      </c>
      <c r="BA52" s="55">
        <v>100015</v>
      </c>
      <c r="BB52" s="52">
        <f>AV52+AW52</f>
        <v>0</v>
      </c>
      <c r="BC52" s="52">
        <f>H52/(100-BD52)*100</f>
        <v>0</v>
      </c>
      <c r="BD52" s="52">
        <v>0</v>
      </c>
      <c r="BE52" s="52">
        <f>N52</f>
        <v>0</v>
      </c>
      <c r="BG52" s="52">
        <f>G52*AN52</f>
        <v>0</v>
      </c>
      <c r="BH52" s="52">
        <f>G52*AO52</f>
        <v>0</v>
      </c>
      <c r="BI52" s="52">
        <f>G52*H52</f>
        <v>0</v>
      </c>
      <c r="BJ52" s="52"/>
      <c r="BK52" s="52"/>
      <c r="BV52" s="52">
        <f>I52</f>
        <v>21</v>
      </c>
      <c r="BW52" s="3" t="s">
        <v>230</v>
      </c>
    </row>
    <row r="53" spans="1:75" ht="30" customHeight="1" x14ac:dyDescent="0.25">
      <c r="A53" s="1" t="s">
        <v>231</v>
      </c>
      <c r="B53" s="2" t="s">
        <v>4</v>
      </c>
      <c r="C53" s="74" t="s">
        <v>232</v>
      </c>
      <c r="D53" s="184" t="s">
        <v>233</v>
      </c>
      <c r="E53" s="185"/>
      <c r="F53" s="74" t="s">
        <v>158</v>
      </c>
      <c r="G53" s="75">
        <v>151</v>
      </c>
      <c r="H53" s="75"/>
      <c r="I53" s="76">
        <v>21</v>
      </c>
      <c r="J53" s="75">
        <f>ROUND(G53*AN53,2)</f>
        <v>0</v>
      </c>
      <c r="K53" s="75">
        <f>ROUND(G53*AO53,2)</f>
        <v>0</v>
      </c>
      <c r="L53" s="75">
        <f>ROUND(G53*H53,2)</f>
        <v>0</v>
      </c>
      <c r="M53" s="75"/>
      <c r="N53" s="75">
        <f>G53*M53</f>
        <v>0</v>
      </c>
      <c r="O53" s="77" t="s">
        <v>111</v>
      </c>
      <c r="Y53" s="52">
        <f>ROUND(IF(AP53="5",BI53,0),2)</f>
        <v>0</v>
      </c>
      <c r="AA53" s="52">
        <f>ROUND(IF(AP53="1",BG53,0),2)</f>
        <v>0</v>
      </c>
      <c r="AB53" s="52">
        <f>ROUND(IF(AP53="1",BH53,0),2)</f>
        <v>0</v>
      </c>
      <c r="AC53" s="52">
        <f>ROUND(IF(AP53="7",BG53,0),2)</f>
        <v>0</v>
      </c>
      <c r="AD53" s="52">
        <f>ROUND(IF(AP53="7",BH53,0),2)</f>
        <v>0</v>
      </c>
      <c r="AE53" s="52">
        <f>ROUND(IF(AP53="2",BG53,0),2)</f>
        <v>0</v>
      </c>
      <c r="AF53" s="52">
        <f>ROUND(IF(AP53="2",BH53,0),2)</f>
        <v>0</v>
      </c>
      <c r="AG53" s="52">
        <f>ROUND(IF(AP53="0",BI53,0),2)</f>
        <v>0</v>
      </c>
      <c r="AH53" s="35" t="s">
        <v>4</v>
      </c>
      <c r="AI53" s="52">
        <f>IF(AM53=0,L53,0)</f>
        <v>0</v>
      </c>
      <c r="AJ53" s="52">
        <f>IF(AM53=12,L53,0)</f>
        <v>0</v>
      </c>
      <c r="AK53" s="52">
        <f>IF(AM53=21,L53,0)</f>
        <v>0</v>
      </c>
      <c r="AM53" s="52">
        <v>21</v>
      </c>
      <c r="AN53" s="52">
        <f>H53*0</f>
        <v>0</v>
      </c>
      <c r="AO53" s="52">
        <f>H53*(1-0)</f>
        <v>0</v>
      </c>
      <c r="AP53" s="54" t="s">
        <v>129</v>
      </c>
      <c r="AU53" s="52">
        <f>ROUND(AV53+AW53,2)</f>
        <v>0</v>
      </c>
      <c r="AV53" s="52">
        <f>ROUND(G53*AN53,2)</f>
        <v>0</v>
      </c>
      <c r="AW53" s="52">
        <f>ROUND(G53*AO53,2)</f>
        <v>0</v>
      </c>
      <c r="AX53" s="54" t="s">
        <v>226</v>
      </c>
      <c r="AY53" s="54" t="s">
        <v>227</v>
      </c>
      <c r="AZ53" s="35" t="s">
        <v>114</v>
      </c>
      <c r="BA53" s="55">
        <v>100015</v>
      </c>
      <c r="BB53" s="52">
        <f>AV53+AW53</f>
        <v>0</v>
      </c>
      <c r="BC53" s="52">
        <f>H53/(100-BD53)*100</f>
        <v>0</v>
      </c>
      <c r="BD53" s="52">
        <v>0</v>
      </c>
      <c r="BE53" s="52">
        <f>N53</f>
        <v>0</v>
      </c>
      <c r="BG53" s="52">
        <f>G53*AN53</f>
        <v>0</v>
      </c>
      <c r="BH53" s="52">
        <f>G53*AO53</f>
        <v>0</v>
      </c>
      <c r="BI53" s="52">
        <f>G53*H53</f>
        <v>0</v>
      </c>
      <c r="BJ53" s="52"/>
      <c r="BK53" s="52"/>
      <c r="BV53" s="52">
        <f>I53</f>
        <v>21</v>
      </c>
      <c r="BW53" s="3" t="s">
        <v>233</v>
      </c>
    </row>
    <row r="54" spans="1:75" ht="30" customHeight="1" x14ac:dyDescent="0.25">
      <c r="A54" s="49" t="s">
        <v>4</v>
      </c>
      <c r="B54" s="50" t="s">
        <v>4</v>
      </c>
      <c r="C54" s="78" t="s">
        <v>234</v>
      </c>
      <c r="D54" s="182" t="s">
        <v>36</v>
      </c>
      <c r="E54" s="183"/>
      <c r="F54" s="79" t="s">
        <v>69</v>
      </c>
      <c r="G54" s="79" t="s">
        <v>69</v>
      </c>
      <c r="H54" s="79"/>
      <c r="I54" s="79" t="s">
        <v>69</v>
      </c>
      <c r="J54" s="80">
        <f>SUM(J55:J56)</f>
        <v>0</v>
      </c>
      <c r="K54" s="80">
        <f>SUM(K55:K56)</f>
        <v>0</v>
      </c>
      <c r="L54" s="80">
        <f>SUM(L55:L56)</f>
        <v>0</v>
      </c>
      <c r="M54" s="81"/>
      <c r="N54" s="80">
        <f>SUM(N55:N56)</f>
        <v>0</v>
      </c>
      <c r="O54" s="82" t="s">
        <v>4</v>
      </c>
      <c r="AH54" s="35" t="s">
        <v>4</v>
      </c>
      <c r="AR54" s="28">
        <f>SUM(AI55:AI56)</f>
        <v>0</v>
      </c>
      <c r="AS54" s="28">
        <f>SUM(AJ55:AJ56)</f>
        <v>0</v>
      </c>
      <c r="AT54" s="28">
        <f>SUM(AK55:AK56)</f>
        <v>0</v>
      </c>
    </row>
    <row r="55" spans="1:75" ht="30" customHeight="1" x14ac:dyDescent="0.25">
      <c r="A55" s="1" t="s">
        <v>235</v>
      </c>
      <c r="B55" s="2" t="s">
        <v>4</v>
      </c>
      <c r="C55" s="74" t="s">
        <v>236</v>
      </c>
      <c r="D55" s="184" t="s">
        <v>237</v>
      </c>
      <c r="E55" s="185"/>
      <c r="F55" s="74" t="s">
        <v>166</v>
      </c>
      <c r="G55" s="75">
        <v>84</v>
      </c>
      <c r="H55" s="75"/>
      <c r="I55" s="76">
        <v>21</v>
      </c>
      <c r="J55" s="75">
        <f>ROUND(G55*AN55,2)</f>
        <v>0</v>
      </c>
      <c r="K55" s="75">
        <f>ROUND(G55*AO55,2)</f>
        <v>0</v>
      </c>
      <c r="L55" s="75">
        <f>ROUND(G55*H55,2)</f>
        <v>0</v>
      </c>
      <c r="M55" s="75"/>
      <c r="N55" s="75">
        <f>G55*M55</f>
        <v>0</v>
      </c>
      <c r="O55" s="77" t="s">
        <v>111</v>
      </c>
      <c r="Y55" s="52">
        <f>ROUND(IF(AP55="5",BI55,0),2)</f>
        <v>0</v>
      </c>
      <c r="AA55" s="52">
        <f>ROUND(IF(AP55="1",BG55,0),2)</f>
        <v>0</v>
      </c>
      <c r="AB55" s="52">
        <f>ROUND(IF(AP55="1",BH55,0),2)</f>
        <v>0</v>
      </c>
      <c r="AC55" s="52">
        <f>ROUND(IF(AP55="7",BG55,0),2)</f>
        <v>0</v>
      </c>
      <c r="AD55" s="52">
        <f>ROUND(IF(AP55="7",BH55,0),2)</f>
        <v>0</v>
      </c>
      <c r="AE55" s="52">
        <f>ROUND(IF(AP55="2",BG55,0),2)</f>
        <v>0</v>
      </c>
      <c r="AF55" s="52">
        <f>ROUND(IF(AP55="2",BH55,0),2)</f>
        <v>0</v>
      </c>
      <c r="AG55" s="52">
        <f>ROUND(IF(AP55="0",BI55,0),2)</f>
        <v>0</v>
      </c>
      <c r="AH55" s="35" t="s">
        <v>4</v>
      </c>
      <c r="AI55" s="52">
        <f>IF(AM55=0,L55,0)</f>
        <v>0</v>
      </c>
      <c r="AJ55" s="52">
        <f>IF(AM55=12,L55,0)</f>
        <v>0</v>
      </c>
      <c r="AK55" s="52">
        <f>IF(AM55=21,L55,0)</f>
        <v>0</v>
      </c>
      <c r="AM55" s="52">
        <v>21</v>
      </c>
      <c r="AN55" s="52">
        <f>H55*1</f>
        <v>0</v>
      </c>
      <c r="AO55" s="52">
        <f>H55*(1-1)</f>
        <v>0</v>
      </c>
      <c r="AP55" s="54" t="s">
        <v>238</v>
      </c>
      <c r="AU55" s="52">
        <f>ROUND(AV55+AW55,2)</f>
        <v>0</v>
      </c>
      <c r="AV55" s="52">
        <f>ROUND(G55*AN55,2)</f>
        <v>0</v>
      </c>
      <c r="AW55" s="52">
        <f>ROUND(G55*AO55,2)</f>
        <v>0</v>
      </c>
      <c r="AX55" s="54" t="s">
        <v>239</v>
      </c>
      <c r="AY55" s="54" t="s">
        <v>240</v>
      </c>
      <c r="AZ55" s="35" t="s">
        <v>114</v>
      </c>
      <c r="BB55" s="52">
        <f>AV55+AW55</f>
        <v>0</v>
      </c>
      <c r="BC55" s="52">
        <f>H55/(100-BD55)*100</f>
        <v>0</v>
      </c>
      <c r="BD55" s="52">
        <v>0</v>
      </c>
      <c r="BE55" s="52">
        <f>N55</f>
        <v>0</v>
      </c>
      <c r="BG55" s="52">
        <f>G55*AN55</f>
        <v>0</v>
      </c>
      <c r="BH55" s="52">
        <f>G55*AO55</f>
        <v>0</v>
      </c>
      <c r="BI55" s="52">
        <f>G55*H55</f>
        <v>0</v>
      </c>
      <c r="BJ55" s="52"/>
      <c r="BK55" s="52"/>
      <c r="BV55" s="52">
        <f>I55</f>
        <v>21</v>
      </c>
      <c r="BW55" s="3" t="s">
        <v>237</v>
      </c>
    </row>
    <row r="56" spans="1:75" ht="30" customHeight="1" x14ac:dyDescent="0.25">
      <c r="A56" s="4" t="s">
        <v>241</v>
      </c>
      <c r="B56" s="5" t="s">
        <v>4</v>
      </c>
      <c r="C56" s="83" t="s">
        <v>242</v>
      </c>
      <c r="D56" s="186" t="s">
        <v>243</v>
      </c>
      <c r="E56" s="187"/>
      <c r="F56" s="83" t="s">
        <v>118</v>
      </c>
      <c r="G56" s="84">
        <v>341</v>
      </c>
      <c r="H56" s="84"/>
      <c r="I56" s="85">
        <v>21</v>
      </c>
      <c r="J56" s="84">
        <f>ROUND(G56*AN56,2)</f>
        <v>0</v>
      </c>
      <c r="K56" s="84">
        <f>ROUND(G56*AO56,2)</f>
        <v>0</v>
      </c>
      <c r="L56" s="84">
        <f>ROUND(G56*H56,2)</f>
        <v>0</v>
      </c>
      <c r="M56" s="84"/>
      <c r="N56" s="84">
        <f>G56*M56</f>
        <v>0</v>
      </c>
      <c r="O56" s="86" t="s">
        <v>111</v>
      </c>
      <c r="Y56" s="52">
        <f>ROUND(IF(AP56="5",BI56,0),2)</f>
        <v>0</v>
      </c>
      <c r="AA56" s="52">
        <f>ROUND(IF(AP56="1",BG56,0),2)</f>
        <v>0</v>
      </c>
      <c r="AB56" s="52">
        <f>ROUND(IF(AP56="1",BH56,0),2)</f>
        <v>0</v>
      </c>
      <c r="AC56" s="52">
        <f>ROUND(IF(AP56="7",BG56,0),2)</f>
        <v>0</v>
      </c>
      <c r="AD56" s="52">
        <f>ROUND(IF(AP56="7",BH56,0),2)</f>
        <v>0</v>
      </c>
      <c r="AE56" s="52">
        <f>ROUND(IF(AP56="2",BG56,0),2)</f>
        <v>0</v>
      </c>
      <c r="AF56" s="52">
        <f>ROUND(IF(AP56="2",BH56,0),2)</f>
        <v>0</v>
      </c>
      <c r="AG56" s="52">
        <f>ROUND(IF(AP56="0",BI56,0),2)</f>
        <v>0</v>
      </c>
      <c r="AH56" s="35" t="s">
        <v>4</v>
      </c>
      <c r="AI56" s="52">
        <f>IF(AM56=0,L56,0)</f>
        <v>0</v>
      </c>
      <c r="AJ56" s="52">
        <f>IF(AM56=12,L56,0)</f>
        <v>0</v>
      </c>
      <c r="AK56" s="52">
        <f>IF(AM56=21,L56,0)</f>
        <v>0</v>
      </c>
      <c r="AM56" s="52">
        <v>21</v>
      </c>
      <c r="AN56" s="52">
        <f>H56*1</f>
        <v>0</v>
      </c>
      <c r="AO56" s="52">
        <f>H56*(1-1)</f>
        <v>0</v>
      </c>
      <c r="AP56" s="54" t="s">
        <v>238</v>
      </c>
      <c r="AU56" s="52">
        <f>ROUND(AV56+AW56,2)</f>
        <v>0</v>
      </c>
      <c r="AV56" s="52">
        <f>ROUND(G56*AN56,2)</f>
        <v>0</v>
      </c>
      <c r="AW56" s="52">
        <f>ROUND(G56*AO56,2)</f>
        <v>0</v>
      </c>
      <c r="AX56" s="54" t="s">
        <v>239</v>
      </c>
      <c r="AY56" s="54" t="s">
        <v>240</v>
      </c>
      <c r="AZ56" s="35" t="s">
        <v>114</v>
      </c>
      <c r="BB56" s="52">
        <f>AV56+AW56</f>
        <v>0</v>
      </c>
      <c r="BC56" s="52">
        <f>H56/(100-BD56)*100</f>
        <v>0</v>
      </c>
      <c r="BD56" s="52">
        <v>0</v>
      </c>
      <c r="BE56" s="52">
        <f>N56</f>
        <v>0</v>
      </c>
      <c r="BG56" s="52">
        <f>G56*AN56</f>
        <v>0</v>
      </c>
      <c r="BH56" s="52">
        <f>G56*AO56</f>
        <v>0</v>
      </c>
      <c r="BI56" s="52">
        <f>G56*H56</f>
        <v>0</v>
      </c>
      <c r="BJ56" s="52"/>
      <c r="BK56" s="52"/>
      <c r="BV56" s="52">
        <f>I56</f>
        <v>21</v>
      </c>
      <c r="BW56" s="3" t="s">
        <v>243</v>
      </c>
    </row>
    <row r="57" spans="1:75" ht="15.75" x14ac:dyDescent="0.25">
      <c r="C57" s="87"/>
      <c r="D57" s="87"/>
      <c r="E57" s="87"/>
      <c r="F57" s="87"/>
      <c r="G57" s="87"/>
      <c r="H57" s="87"/>
      <c r="I57" s="87"/>
      <c r="J57" s="188" t="s">
        <v>244</v>
      </c>
      <c r="K57" s="188"/>
      <c r="L57" s="88">
        <f>ROUND(L13+L17+L24+L29+L34+L39+L46+L50+L54,0)</f>
        <v>0</v>
      </c>
      <c r="M57" s="87"/>
      <c r="N57" s="87"/>
      <c r="O57" s="87"/>
    </row>
    <row r="58" spans="1:75" ht="15.75" x14ac:dyDescent="0.25">
      <c r="A58" s="57" t="s">
        <v>55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</row>
    <row r="59" spans="1:75" ht="12.75" customHeight="1" x14ac:dyDescent="0.25">
      <c r="A59" s="103" t="s">
        <v>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</sheetData>
  <mergeCells count="76">
    <mergeCell ref="D54:E54"/>
    <mergeCell ref="D55:E55"/>
    <mergeCell ref="D56:E56"/>
    <mergeCell ref="J57:K57"/>
    <mergeCell ref="A59:O59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11:E11"/>
    <mergeCell ref="J10:L10"/>
    <mergeCell ref="M10:N10"/>
    <mergeCell ref="D12:E12"/>
    <mergeCell ref="D13:E13"/>
    <mergeCell ref="K2:O3"/>
    <mergeCell ref="K4:O5"/>
    <mergeCell ref="K6:O7"/>
    <mergeCell ref="K8:O9"/>
    <mergeCell ref="D10:E10"/>
    <mergeCell ref="D8:E9"/>
    <mergeCell ref="H2:H3"/>
    <mergeCell ref="H4:H5"/>
    <mergeCell ref="H6:H7"/>
    <mergeCell ref="H8:H9"/>
    <mergeCell ref="A1:O1"/>
    <mergeCell ref="A2:C3"/>
    <mergeCell ref="A4:C5"/>
    <mergeCell ref="A6:C7"/>
    <mergeCell ref="A8:C9"/>
    <mergeCell ref="F2:G3"/>
    <mergeCell ref="F4:G5"/>
    <mergeCell ref="F6:G7"/>
    <mergeCell ref="F8:G9"/>
    <mergeCell ref="I2:J3"/>
    <mergeCell ref="I4:J5"/>
    <mergeCell ref="I6:J7"/>
    <mergeCell ref="I8:J9"/>
    <mergeCell ref="D2:E3"/>
    <mergeCell ref="D4:E5"/>
    <mergeCell ref="D6:E7"/>
  </mergeCells>
  <printOptions horizontalCentered="1" verticalCentered="1"/>
  <pageMargins left="0.39370078740157483" right="0.39370078740157483" top="0.59055118110236227" bottom="0.59055118110236227" header="0" footer="0"/>
  <pageSetup scale="72" fitToHeight="0" orientation="landscape" horizontalDpi="4294967293" r:id="rId1"/>
  <headerFooter>
    <oddHeader>&amp;CDavídkova pozemek parc číslo 1640/1 kt. území Kobylysy - varianta zámková dlažba</oddHeader>
    <oddFooter>Stránka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1"/>
  <sheetViews>
    <sheetView tabSelected="1" topLeftCell="B40" workbookViewId="0">
      <selection activeCell="E4" sqref="E4:E5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42.85546875" customWidth="1"/>
    <col min="5" max="5" width="128.8554687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96" t="s">
        <v>245</v>
      </c>
      <c r="B1" s="96"/>
      <c r="C1" s="96"/>
      <c r="D1" s="96"/>
      <c r="E1" s="96"/>
      <c r="F1" s="96"/>
      <c r="G1" s="96"/>
      <c r="H1" s="96"/>
    </row>
    <row r="2" spans="1:8" ht="15" customHeight="1" x14ac:dyDescent="0.25">
      <c r="A2" s="97" t="s">
        <v>1</v>
      </c>
      <c r="B2" s="98"/>
      <c r="C2" s="107" t="s">
        <v>272</v>
      </c>
      <c r="D2" s="108"/>
      <c r="E2" s="102" t="s">
        <v>2</v>
      </c>
      <c r="F2" s="102">
        <f>'Stavební rozpočet'!K2</f>
        <v>0</v>
      </c>
      <c r="G2" s="98"/>
      <c r="H2" s="104"/>
    </row>
    <row r="3" spans="1:8" ht="15" customHeight="1" x14ac:dyDescent="0.25">
      <c r="A3" s="99"/>
      <c r="B3" s="100"/>
      <c r="C3" s="109"/>
      <c r="D3" s="109"/>
      <c r="E3" s="100"/>
      <c r="F3" s="100"/>
      <c r="G3" s="100"/>
      <c r="H3" s="105"/>
    </row>
    <row r="4" spans="1:8" x14ac:dyDescent="0.25">
      <c r="A4" s="101" t="s">
        <v>5</v>
      </c>
      <c r="B4" s="100"/>
      <c r="C4" s="103">
        <f>'Stavební rozpočet'!D4</f>
        <v>0</v>
      </c>
      <c r="D4" s="100"/>
      <c r="E4" s="103"/>
      <c r="F4" s="103" t="str">
        <f>'Stavební rozpočet'!K4</f>
        <v> </v>
      </c>
      <c r="G4" s="100"/>
      <c r="H4" s="105"/>
    </row>
    <row r="5" spans="1:8" ht="15" customHeight="1" x14ac:dyDescent="0.25">
      <c r="A5" s="99"/>
      <c r="B5" s="100"/>
      <c r="C5" s="100"/>
      <c r="D5" s="100"/>
      <c r="E5" s="100"/>
      <c r="F5" s="100"/>
      <c r="G5" s="100"/>
      <c r="H5" s="105"/>
    </row>
    <row r="6" spans="1:8" x14ac:dyDescent="0.25">
      <c r="A6" s="101" t="s">
        <v>7</v>
      </c>
      <c r="B6" s="100"/>
      <c r="C6" s="103" t="str">
        <f>'Stavební rozpočet'!D6</f>
        <v>Davídkova pozemek parc číslo 1640/1 kt. území Kobylysy</v>
      </c>
      <c r="D6" s="100"/>
      <c r="E6" s="103" t="s">
        <v>8</v>
      </c>
      <c r="F6" s="103" t="str">
        <f>'Stavební rozpočet'!K6</f>
        <v> </v>
      </c>
      <c r="G6" s="100"/>
      <c r="H6" s="105"/>
    </row>
    <row r="7" spans="1:8" ht="15" customHeight="1" x14ac:dyDescent="0.25">
      <c r="A7" s="99"/>
      <c r="B7" s="100"/>
      <c r="C7" s="100"/>
      <c r="D7" s="100"/>
      <c r="E7" s="100"/>
      <c r="F7" s="100"/>
      <c r="G7" s="100"/>
      <c r="H7" s="105"/>
    </row>
    <row r="8" spans="1:8" x14ac:dyDescent="0.25">
      <c r="A8" s="101" t="s">
        <v>13</v>
      </c>
      <c r="B8" s="100"/>
      <c r="C8" s="103">
        <f>'Stavební rozpočet'!K8</f>
        <v>0</v>
      </c>
      <c r="D8" s="100"/>
      <c r="E8" s="103" t="s">
        <v>72</v>
      </c>
      <c r="F8" s="103">
        <f>'Stavební rozpočet'!H8</f>
        <v>0</v>
      </c>
      <c r="G8" s="100"/>
      <c r="H8" s="105"/>
    </row>
    <row r="9" spans="1:8" x14ac:dyDescent="0.25">
      <c r="A9" s="166"/>
      <c r="B9" s="167"/>
      <c r="C9" s="167"/>
      <c r="D9" s="167"/>
      <c r="E9" s="167"/>
      <c r="F9" s="167"/>
      <c r="G9" s="167"/>
      <c r="H9" s="169"/>
    </row>
    <row r="10" spans="1:8" x14ac:dyDescent="0.25">
      <c r="A10" s="58" t="s">
        <v>73</v>
      </c>
      <c r="B10" s="59" t="s">
        <v>74</v>
      </c>
      <c r="C10" s="59" t="s">
        <v>75</v>
      </c>
      <c r="D10" s="189" t="s">
        <v>76</v>
      </c>
      <c r="E10" s="190"/>
      <c r="F10" s="59" t="s">
        <v>77</v>
      </c>
      <c r="G10" s="60" t="s">
        <v>78</v>
      </c>
      <c r="H10" s="61" t="s">
        <v>246</v>
      </c>
    </row>
    <row r="11" spans="1:8" x14ac:dyDescent="0.25">
      <c r="A11" s="62" t="s">
        <v>4</v>
      </c>
      <c r="B11" s="63" t="s">
        <v>4</v>
      </c>
      <c r="C11" s="63" t="s">
        <v>105</v>
      </c>
      <c r="D11" s="191" t="s">
        <v>106</v>
      </c>
      <c r="E11" s="191"/>
      <c r="F11" s="63" t="s">
        <v>4</v>
      </c>
      <c r="G11" s="64" t="s">
        <v>4</v>
      </c>
      <c r="H11" s="65" t="s">
        <v>4</v>
      </c>
    </row>
    <row r="12" spans="1:8" x14ac:dyDescent="0.25">
      <c r="A12" s="1" t="s">
        <v>107</v>
      </c>
      <c r="B12" s="2" t="s">
        <v>4</v>
      </c>
      <c r="C12" s="2" t="s">
        <v>108</v>
      </c>
      <c r="D12" s="100" t="s">
        <v>109</v>
      </c>
      <c r="E12" s="100"/>
      <c r="F12" s="2" t="s">
        <v>110</v>
      </c>
      <c r="G12" s="52">
        <v>109</v>
      </c>
      <c r="H12" s="66">
        <v>0</v>
      </c>
    </row>
    <row r="13" spans="1:8" x14ac:dyDescent="0.25">
      <c r="A13" s="67"/>
      <c r="D13" s="68" t="s">
        <v>247</v>
      </c>
      <c r="E13" s="192" t="s">
        <v>4</v>
      </c>
      <c r="F13" s="192"/>
      <c r="G13" s="69">
        <v>76</v>
      </c>
      <c r="H13" s="70"/>
    </row>
    <row r="14" spans="1:8" x14ac:dyDescent="0.25">
      <c r="A14" s="1" t="s">
        <v>4</v>
      </c>
      <c r="B14" s="2" t="s">
        <v>4</v>
      </c>
      <c r="C14" s="2" t="s">
        <v>4</v>
      </c>
      <c r="D14" s="68" t="s">
        <v>248</v>
      </c>
      <c r="E14" s="192" t="s">
        <v>4</v>
      </c>
      <c r="F14" s="192"/>
      <c r="G14" s="69">
        <v>33</v>
      </c>
      <c r="H14" s="53" t="s">
        <v>4</v>
      </c>
    </row>
    <row r="15" spans="1:8" x14ac:dyDescent="0.25">
      <c r="A15" s="1" t="s">
        <v>115</v>
      </c>
      <c r="B15" s="2" t="s">
        <v>4</v>
      </c>
      <c r="C15" s="2" t="s">
        <v>116</v>
      </c>
      <c r="D15" s="193" t="s">
        <v>249</v>
      </c>
      <c r="E15" s="193" t="s">
        <v>4</v>
      </c>
      <c r="F15" s="193"/>
      <c r="G15" s="69">
        <v>272</v>
      </c>
      <c r="H15" s="66">
        <v>0</v>
      </c>
    </row>
    <row r="16" spans="1:8" x14ac:dyDescent="0.25">
      <c r="A16" s="1" t="s">
        <v>119</v>
      </c>
      <c r="B16" s="2" t="s">
        <v>4</v>
      </c>
      <c r="C16" s="2" t="s">
        <v>120</v>
      </c>
      <c r="D16" s="193" t="s">
        <v>249</v>
      </c>
      <c r="E16" s="193" t="s">
        <v>4</v>
      </c>
      <c r="F16" s="193"/>
      <c r="G16" s="69">
        <v>272</v>
      </c>
      <c r="H16" s="66">
        <v>0</v>
      </c>
    </row>
    <row r="17" spans="1:8" x14ac:dyDescent="0.25">
      <c r="A17" s="71" t="s">
        <v>4</v>
      </c>
      <c r="B17" s="50" t="s">
        <v>4</v>
      </c>
      <c r="C17" s="50" t="s">
        <v>122</v>
      </c>
      <c r="D17" s="194" t="s">
        <v>123</v>
      </c>
      <c r="E17" s="194"/>
      <c r="F17" s="50" t="s">
        <v>4</v>
      </c>
      <c r="G17" s="35" t="s">
        <v>4</v>
      </c>
      <c r="H17" s="51" t="s">
        <v>4</v>
      </c>
    </row>
    <row r="18" spans="1:8" x14ac:dyDescent="0.25">
      <c r="A18" s="1" t="s">
        <v>124</v>
      </c>
      <c r="B18" s="2" t="s">
        <v>4</v>
      </c>
      <c r="C18" s="2" t="s">
        <v>125</v>
      </c>
      <c r="D18" s="193" t="s">
        <v>250</v>
      </c>
      <c r="E18" s="193" t="s">
        <v>4</v>
      </c>
      <c r="F18" s="193"/>
      <c r="G18" s="69">
        <v>124</v>
      </c>
      <c r="H18" s="66">
        <v>0</v>
      </c>
    </row>
    <row r="19" spans="1:8" x14ac:dyDescent="0.25">
      <c r="A19" s="1" t="s">
        <v>129</v>
      </c>
      <c r="B19" s="2" t="s">
        <v>4</v>
      </c>
      <c r="C19" s="2" t="s">
        <v>130</v>
      </c>
      <c r="D19" s="193" t="s">
        <v>107</v>
      </c>
      <c r="E19" s="193" t="s">
        <v>4</v>
      </c>
      <c r="F19" s="193"/>
      <c r="G19" s="69">
        <v>1</v>
      </c>
      <c r="H19" s="66">
        <v>0</v>
      </c>
    </row>
    <row r="20" spans="1:8" x14ac:dyDescent="0.25">
      <c r="A20" s="1" t="s">
        <v>133</v>
      </c>
      <c r="B20" s="2" t="s">
        <v>4</v>
      </c>
      <c r="C20" s="2" t="s">
        <v>134</v>
      </c>
      <c r="D20" s="193" t="s">
        <v>107</v>
      </c>
      <c r="E20" s="193" t="s">
        <v>4</v>
      </c>
      <c r="F20" s="193"/>
      <c r="G20" s="69">
        <v>1</v>
      </c>
      <c r="H20" s="66">
        <v>0</v>
      </c>
    </row>
    <row r="21" spans="1:8" x14ac:dyDescent="0.25">
      <c r="A21" s="1" t="s">
        <v>136</v>
      </c>
      <c r="B21" s="2" t="s">
        <v>4</v>
      </c>
      <c r="C21" s="2" t="s">
        <v>137</v>
      </c>
      <c r="D21" s="100" t="s">
        <v>138</v>
      </c>
      <c r="E21" s="100"/>
      <c r="F21" s="2" t="s">
        <v>127</v>
      </c>
      <c r="G21" s="52">
        <v>14.51</v>
      </c>
      <c r="H21" s="66">
        <v>0</v>
      </c>
    </row>
    <row r="22" spans="1:8" x14ac:dyDescent="0.25">
      <c r="A22" s="67"/>
      <c r="D22" s="68" t="s">
        <v>251</v>
      </c>
      <c r="E22" s="192" t="s">
        <v>4</v>
      </c>
      <c r="F22" s="192"/>
      <c r="G22" s="69">
        <v>9.6</v>
      </c>
      <c r="H22" s="70"/>
    </row>
    <row r="23" spans="1:8" x14ac:dyDescent="0.25">
      <c r="A23" s="1" t="s">
        <v>4</v>
      </c>
      <c r="B23" s="2" t="s">
        <v>4</v>
      </c>
      <c r="C23" s="2" t="s">
        <v>4</v>
      </c>
      <c r="D23" s="68" t="s">
        <v>252</v>
      </c>
      <c r="E23" s="192" t="s">
        <v>4</v>
      </c>
      <c r="F23" s="192"/>
      <c r="G23" s="69">
        <v>4.91</v>
      </c>
      <c r="H23" s="53" t="s">
        <v>4</v>
      </c>
    </row>
    <row r="24" spans="1:8" x14ac:dyDescent="0.25">
      <c r="A24" s="1" t="s">
        <v>139</v>
      </c>
      <c r="B24" s="2" t="s">
        <v>4</v>
      </c>
      <c r="C24" s="2" t="s">
        <v>140</v>
      </c>
      <c r="D24" s="193" t="s">
        <v>253</v>
      </c>
      <c r="E24" s="193" t="s">
        <v>4</v>
      </c>
      <c r="F24" s="193"/>
      <c r="G24" s="69">
        <v>320</v>
      </c>
      <c r="H24" s="66">
        <v>0</v>
      </c>
    </row>
    <row r="25" spans="1:8" x14ac:dyDescent="0.25">
      <c r="A25" s="1" t="s">
        <v>142</v>
      </c>
      <c r="B25" s="2" t="s">
        <v>4</v>
      </c>
      <c r="C25" s="2" t="s">
        <v>143</v>
      </c>
      <c r="D25" s="100" t="s">
        <v>144</v>
      </c>
      <c r="E25" s="100"/>
      <c r="F25" s="2" t="s">
        <v>127</v>
      </c>
      <c r="G25" s="52">
        <v>10</v>
      </c>
      <c r="H25" s="66">
        <v>0</v>
      </c>
    </row>
    <row r="26" spans="1:8" x14ac:dyDescent="0.25">
      <c r="A26" s="67"/>
      <c r="D26" s="68" t="s">
        <v>147</v>
      </c>
      <c r="E26" s="192" t="s">
        <v>4</v>
      </c>
      <c r="F26" s="192"/>
      <c r="G26" s="69">
        <v>10</v>
      </c>
      <c r="H26" s="70"/>
    </row>
    <row r="27" spans="1:8" x14ac:dyDescent="0.25">
      <c r="A27" s="1" t="s">
        <v>4</v>
      </c>
      <c r="B27" s="2" t="s">
        <v>4</v>
      </c>
      <c r="C27" s="2" t="s">
        <v>4</v>
      </c>
      <c r="D27" s="68" t="s">
        <v>238</v>
      </c>
      <c r="E27" s="192" t="s">
        <v>4</v>
      </c>
      <c r="F27" s="192"/>
      <c r="G27" s="69">
        <v>0</v>
      </c>
      <c r="H27" s="53" t="s">
        <v>4</v>
      </c>
    </row>
    <row r="28" spans="1:8" x14ac:dyDescent="0.25">
      <c r="A28" s="71" t="s">
        <v>4</v>
      </c>
      <c r="B28" s="50" t="s">
        <v>4</v>
      </c>
      <c r="C28" s="50" t="s">
        <v>145</v>
      </c>
      <c r="D28" s="194" t="s">
        <v>146</v>
      </c>
      <c r="E28" s="194"/>
      <c r="F28" s="50" t="s">
        <v>4</v>
      </c>
      <c r="G28" s="35" t="s">
        <v>4</v>
      </c>
      <c r="H28" s="51" t="s">
        <v>4</v>
      </c>
    </row>
    <row r="29" spans="1:8" x14ac:dyDescent="0.25">
      <c r="A29" s="1" t="s">
        <v>147</v>
      </c>
      <c r="B29" s="2" t="s">
        <v>4</v>
      </c>
      <c r="C29" s="2" t="s">
        <v>148</v>
      </c>
      <c r="D29" s="193" t="s">
        <v>254</v>
      </c>
      <c r="E29" s="193" t="s">
        <v>4</v>
      </c>
      <c r="F29" s="193"/>
      <c r="G29" s="69">
        <v>138.51</v>
      </c>
      <c r="H29" s="66">
        <v>0</v>
      </c>
    </row>
    <row r="30" spans="1:8" x14ac:dyDescent="0.25">
      <c r="A30" s="1" t="s">
        <v>105</v>
      </c>
      <c r="B30" s="2" t="s">
        <v>4</v>
      </c>
      <c r="C30" s="2" t="s">
        <v>151</v>
      </c>
      <c r="D30" s="193" t="s">
        <v>255</v>
      </c>
      <c r="E30" s="193" t="s">
        <v>4</v>
      </c>
      <c r="F30" s="193"/>
      <c r="G30" s="69">
        <v>138</v>
      </c>
      <c r="H30" s="66">
        <v>0</v>
      </c>
    </row>
    <row r="31" spans="1:8" x14ac:dyDescent="0.25">
      <c r="A31" s="1" t="s">
        <v>122</v>
      </c>
      <c r="B31" s="2" t="s">
        <v>4</v>
      </c>
      <c r="C31" s="2" t="s">
        <v>153</v>
      </c>
      <c r="D31" s="193" t="s">
        <v>256</v>
      </c>
      <c r="E31" s="193" t="s">
        <v>4</v>
      </c>
      <c r="F31" s="193"/>
      <c r="G31" s="69">
        <v>1380</v>
      </c>
      <c r="H31" s="66">
        <v>0</v>
      </c>
    </row>
    <row r="32" spans="1:8" x14ac:dyDescent="0.25">
      <c r="A32" s="1" t="s">
        <v>155</v>
      </c>
      <c r="B32" s="2" t="s">
        <v>4</v>
      </c>
      <c r="C32" s="2" t="s">
        <v>156</v>
      </c>
      <c r="D32" s="193" t="s">
        <v>257</v>
      </c>
      <c r="E32" s="193" t="s">
        <v>4</v>
      </c>
      <c r="F32" s="193"/>
      <c r="G32" s="69">
        <v>179.4</v>
      </c>
      <c r="H32" s="66">
        <v>0</v>
      </c>
    </row>
    <row r="33" spans="1:8" x14ac:dyDescent="0.25">
      <c r="A33" s="71" t="s">
        <v>4</v>
      </c>
      <c r="B33" s="50" t="s">
        <v>4</v>
      </c>
      <c r="C33" s="50" t="s">
        <v>159</v>
      </c>
      <c r="D33" s="194" t="s">
        <v>160</v>
      </c>
      <c r="E33" s="194"/>
      <c r="F33" s="50" t="s">
        <v>4</v>
      </c>
      <c r="G33" s="35" t="s">
        <v>4</v>
      </c>
      <c r="H33" s="51" t="s">
        <v>4</v>
      </c>
    </row>
    <row r="34" spans="1:8" x14ac:dyDescent="0.25">
      <c r="A34" s="1" t="s">
        <v>161</v>
      </c>
      <c r="B34" s="2" t="s">
        <v>4</v>
      </c>
      <c r="C34" s="2" t="s">
        <v>143</v>
      </c>
      <c r="D34" s="100" t="s">
        <v>144</v>
      </c>
      <c r="E34" s="100"/>
      <c r="F34" s="2" t="s">
        <v>127</v>
      </c>
      <c r="G34" s="52">
        <v>2</v>
      </c>
      <c r="H34" s="66">
        <v>0</v>
      </c>
    </row>
    <row r="35" spans="1:8" x14ac:dyDescent="0.25">
      <c r="A35" s="67"/>
      <c r="D35" s="68" t="s">
        <v>238</v>
      </c>
      <c r="E35" s="192" t="s">
        <v>4</v>
      </c>
      <c r="F35" s="192"/>
      <c r="G35" s="69">
        <v>0</v>
      </c>
      <c r="H35" s="70"/>
    </row>
    <row r="36" spans="1:8" x14ac:dyDescent="0.25">
      <c r="A36" s="1" t="s">
        <v>4</v>
      </c>
      <c r="B36" s="2" t="s">
        <v>4</v>
      </c>
      <c r="C36" s="2" t="s">
        <v>4</v>
      </c>
      <c r="D36" s="68" t="s">
        <v>115</v>
      </c>
      <c r="E36" s="192" t="s">
        <v>4</v>
      </c>
      <c r="F36" s="192"/>
      <c r="G36" s="69">
        <v>2</v>
      </c>
      <c r="H36" s="53" t="s">
        <v>4</v>
      </c>
    </row>
    <row r="37" spans="1:8" x14ac:dyDescent="0.25">
      <c r="A37" s="1" t="s">
        <v>163</v>
      </c>
      <c r="B37" s="2" t="s">
        <v>4</v>
      </c>
      <c r="C37" s="2" t="s">
        <v>164</v>
      </c>
      <c r="D37" s="193" t="s">
        <v>107</v>
      </c>
      <c r="E37" s="193" t="s">
        <v>4</v>
      </c>
      <c r="F37" s="193"/>
      <c r="G37" s="69">
        <v>1</v>
      </c>
      <c r="H37" s="66">
        <v>0</v>
      </c>
    </row>
    <row r="38" spans="1:8" x14ac:dyDescent="0.25">
      <c r="A38" s="1" t="s">
        <v>145</v>
      </c>
      <c r="B38" s="2" t="s">
        <v>4</v>
      </c>
      <c r="C38" s="2" t="s">
        <v>167</v>
      </c>
      <c r="D38" s="193" t="s">
        <v>107</v>
      </c>
      <c r="E38" s="193" t="s">
        <v>4</v>
      </c>
      <c r="F38" s="193"/>
      <c r="G38" s="69">
        <v>1</v>
      </c>
      <c r="H38" s="66">
        <v>0</v>
      </c>
    </row>
    <row r="39" spans="1:8" x14ac:dyDescent="0.25">
      <c r="A39" s="1" t="s">
        <v>159</v>
      </c>
      <c r="B39" s="2" t="s">
        <v>4</v>
      </c>
      <c r="C39" s="2" t="s">
        <v>137</v>
      </c>
      <c r="D39" s="100" t="s">
        <v>138</v>
      </c>
      <c r="E39" s="100"/>
      <c r="F39" s="2" t="s">
        <v>127</v>
      </c>
      <c r="G39" s="52">
        <v>2</v>
      </c>
      <c r="H39" s="66">
        <v>0</v>
      </c>
    </row>
    <row r="40" spans="1:8" x14ac:dyDescent="0.25">
      <c r="A40" s="67"/>
      <c r="D40" s="68" t="s">
        <v>238</v>
      </c>
      <c r="E40" s="192" t="s">
        <v>4</v>
      </c>
      <c r="F40" s="192"/>
      <c r="G40" s="69">
        <v>0</v>
      </c>
      <c r="H40" s="70"/>
    </row>
    <row r="41" spans="1:8" x14ac:dyDescent="0.25">
      <c r="A41" s="1" t="s">
        <v>4</v>
      </c>
      <c r="B41" s="2" t="s">
        <v>4</v>
      </c>
      <c r="C41" s="2" t="s">
        <v>4</v>
      </c>
      <c r="D41" s="68" t="s">
        <v>238</v>
      </c>
      <c r="E41" s="192" t="s">
        <v>4</v>
      </c>
      <c r="F41" s="192"/>
      <c r="G41" s="69">
        <v>0</v>
      </c>
      <c r="H41" s="53" t="s">
        <v>4</v>
      </c>
    </row>
    <row r="42" spans="1:8" x14ac:dyDescent="0.25">
      <c r="A42" s="1" t="s">
        <v>4</v>
      </c>
      <c r="B42" s="2" t="s">
        <v>4</v>
      </c>
      <c r="C42" s="2" t="s">
        <v>4</v>
      </c>
      <c r="D42" s="68" t="s">
        <v>115</v>
      </c>
      <c r="E42" s="192" t="s">
        <v>4</v>
      </c>
      <c r="F42" s="192"/>
      <c r="G42" s="69">
        <v>2</v>
      </c>
      <c r="H42" s="53" t="s">
        <v>4</v>
      </c>
    </row>
    <row r="43" spans="1:8" x14ac:dyDescent="0.25">
      <c r="A43" s="71" t="s">
        <v>4</v>
      </c>
      <c r="B43" s="50" t="s">
        <v>4</v>
      </c>
      <c r="C43" s="50" t="s">
        <v>170</v>
      </c>
      <c r="D43" s="194" t="s">
        <v>171</v>
      </c>
      <c r="E43" s="194"/>
      <c r="F43" s="50" t="s">
        <v>4</v>
      </c>
      <c r="G43" s="35" t="s">
        <v>4</v>
      </c>
      <c r="H43" s="51" t="s">
        <v>4</v>
      </c>
    </row>
    <row r="44" spans="1:8" x14ac:dyDescent="0.25">
      <c r="A44" s="1" t="s">
        <v>172</v>
      </c>
      <c r="B44" s="2" t="s">
        <v>4</v>
      </c>
      <c r="C44" s="2" t="s">
        <v>173</v>
      </c>
      <c r="D44" s="193" t="s">
        <v>258</v>
      </c>
      <c r="E44" s="193" t="s">
        <v>4</v>
      </c>
      <c r="F44" s="193"/>
      <c r="G44" s="69">
        <v>109.9</v>
      </c>
      <c r="H44" s="66">
        <v>0</v>
      </c>
    </row>
    <row r="45" spans="1:8" x14ac:dyDescent="0.25">
      <c r="A45" s="1" t="s">
        <v>177</v>
      </c>
      <c r="B45" s="2" t="s">
        <v>4</v>
      </c>
      <c r="C45" s="2" t="s">
        <v>178</v>
      </c>
      <c r="D45" s="193" t="s">
        <v>259</v>
      </c>
      <c r="E45" s="193" t="s">
        <v>4</v>
      </c>
      <c r="F45" s="193"/>
      <c r="G45" s="69">
        <v>310</v>
      </c>
      <c r="H45" s="66">
        <v>0</v>
      </c>
    </row>
    <row r="46" spans="1:8" x14ac:dyDescent="0.25">
      <c r="A46" s="1" t="s">
        <v>180</v>
      </c>
      <c r="B46" s="2" t="s">
        <v>4</v>
      </c>
      <c r="C46" s="2" t="s">
        <v>181</v>
      </c>
      <c r="D46" s="193" t="s">
        <v>259</v>
      </c>
      <c r="E46" s="193" t="s">
        <v>4</v>
      </c>
      <c r="F46" s="193"/>
      <c r="G46" s="69">
        <v>310</v>
      </c>
      <c r="H46" s="66">
        <v>0</v>
      </c>
    </row>
    <row r="47" spans="1:8" x14ac:dyDescent="0.25">
      <c r="A47" s="1" t="s">
        <v>183</v>
      </c>
      <c r="B47" s="2" t="s">
        <v>4</v>
      </c>
      <c r="C47" s="2" t="s">
        <v>184</v>
      </c>
      <c r="D47" s="193" t="s">
        <v>260</v>
      </c>
      <c r="E47" s="193" t="s">
        <v>4</v>
      </c>
      <c r="F47" s="193"/>
      <c r="G47" s="69">
        <v>150</v>
      </c>
      <c r="H47" s="66">
        <v>0</v>
      </c>
    </row>
    <row r="48" spans="1:8" x14ac:dyDescent="0.25">
      <c r="A48" s="71" t="s">
        <v>4</v>
      </c>
      <c r="B48" s="50" t="s">
        <v>4</v>
      </c>
      <c r="C48" s="50" t="s">
        <v>186</v>
      </c>
      <c r="D48" s="194" t="s">
        <v>187</v>
      </c>
      <c r="E48" s="194"/>
      <c r="F48" s="50" t="s">
        <v>4</v>
      </c>
      <c r="G48" s="35" t="s">
        <v>4</v>
      </c>
      <c r="H48" s="51" t="s">
        <v>4</v>
      </c>
    </row>
    <row r="49" spans="1:8" x14ac:dyDescent="0.25">
      <c r="A49" s="1" t="s">
        <v>188</v>
      </c>
      <c r="B49" s="2" t="s">
        <v>4</v>
      </c>
      <c r="C49" s="2" t="s">
        <v>189</v>
      </c>
      <c r="D49" s="193" t="s">
        <v>261</v>
      </c>
      <c r="E49" s="193" t="s">
        <v>4</v>
      </c>
      <c r="F49" s="193"/>
      <c r="G49" s="69">
        <v>10.5</v>
      </c>
      <c r="H49" s="66">
        <v>0</v>
      </c>
    </row>
    <row r="50" spans="1:8" x14ac:dyDescent="0.25">
      <c r="A50" s="1" t="s">
        <v>192</v>
      </c>
      <c r="B50" s="2" t="s">
        <v>4</v>
      </c>
      <c r="C50" s="2" t="s">
        <v>193</v>
      </c>
      <c r="D50" s="193" t="s">
        <v>259</v>
      </c>
      <c r="E50" s="193" t="s">
        <v>4</v>
      </c>
      <c r="F50" s="193"/>
      <c r="G50" s="69">
        <v>310</v>
      </c>
      <c r="H50" s="66">
        <v>0</v>
      </c>
    </row>
    <row r="51" spans="1:8" x14ac:dyDescent="0.25">
      <c r="A51" s="1" t="s">
        <v>195</v>
      </c>
      <c r="B51" s="2" t="s">
        <v>4</v>
      </c>
      <c r="C51" s="2" t="s">
        <v>196</v>
      </c>
      <c r="D51" s="193" t="s">
        <v>262</v>
      </c>
      <c r="E51" s="193" t="s">
        <v>4</v>
      </c>
      <c r="F51" s="193"/>
      <c r="G51" s="69">
        <v>411</v>
      </c>
      <c r="H51" s="66">
        <v>0</v>
      </c>
    </row>
    <row r="52" spans="1:8" x14ac:dyDescent="0.25">
      <c r="A52" s="1" t="s">
        <v>198</v>
      </c>
      <c r="B52" s="2" t="s">
        <v>4</v>
      </c>
      <c r="C52" s="2" t="s">
        <v>199</v>
      </c>
      <c r="D52" s="193" t="s">
        <v>263</v>
      </c>
      <c r="E52" s="193" t="s">
        <v>4</v>
      </c>
      <c r="F52" s="193"/>
      <c r="G52" s="69">
        <v>126</v>
      </c>
      <c r="H52" s="66">
        <v>0</v>
      </c>
    </row>
    <row r="53" spans="1:8" x14ac:dyDescent="0.25">
      <c r="A53" s="1" t="s">
        <v>201</v>
      </c>
      <c r="B53" s="2" t="s">
        <v>4</v>
      </c>
      <c r="C53" s="2" t="s">
        <v>202</v>
      </c>
      <c r="D53" s="193" t="s">
        <v>264</v>
      </c>
      <c r="E53" s="193" t="s">
        <v>4</v>
      </c>
      <c r="F53" s="193"/>
      <c r="G53" s="69">
        <v>80</v>
      </c>
      <c r="H53" s="66">
        <v>0</v>
      </c>
    </row>
    <row r="54" spans="1:8" x14ac:dyDescent="0.25">
      <c r="A54" s="71" t="s">
        <v>4</v>
      </c>
      <c r="B54" s="50" t="s">
        <v>4</v>
      </c>
      <c r="C54" s="50" t="s">
        <v>208</v>
      </c>
      <c r="D54" s="194" t="s">
        <v>209</v>
      </c>
      <c r="E54" s="194"/>
      <c r="F54" s="50" t="s">
        <v>4</v>
      </c>
      <c r="G54" s="35" t="s">
        <v>4</v>
      </c>
      <c r="H54" s="51" t="s">
        <v>4</v>
      </c>
    </row>
    <row r="55" spans="1:8" x14ac:dyDescent="0.25">
      <c r="A55" s="1" t="s">
        <v>204</v>
      </c>
      <c r="B55" s="2" t="s">
        <v>4</v>
      </c>
      <c r="C55" s="2" t="s">
        <v>211</v>
      </c>
      <c r="D55" s="193" t="s">
        <v>119</v>
      </c>
      <c r="E55" s="193" t="s">
        <v>4</v>
      </c>
      <c r="F55" s="193"/>
      <c r="G55" s="69">
        <v>3</v>
      </c>
      <c r="H55" s="66">
        <v>0</v>
      </c>
    </row>
    <row r="56" spans="1:8" x14ac:dyDescent="0.25">
      <c r="A56" s="1" t="s">
        <v>210</v>
      </c>
      <c r="B56" s="2" t="s">
        <v>4</v>
      </c>
      <c r="C56" s="2" t="s">
        <v>216</v>
      </c>
      <c r="D56" s="193" t="s">
        <v>265</v>
      </c>
      <c r="E56" s="193" t="s">
        <v>4</v>
      </c>
      <c r="F56" s="193"/>
      <c r="G56" s="69">
        <v>9</v>
      </c>
      <c r="H56" s="66">
        <v>0</v>
      </c>
    </row>
    <row r="57" spans="1:8" x14ac:dyDescent="0.25">
      <c r="A57" s="1" t="s">
        <v>215</v>
      </c>
      <c r="B57" s="2" t="s">
        <v>4</v>
      </c>
      <c r="C57" s="2" t="s">
        <v>219</v>
      </c>
      <c r="D57" s="193" t="s">
        <v>266</v>
      </c>
      <c r="E57" s="193" t="s">
        <v>4</v>
      </c>
      <c r="F57" s="193"/>
      <c r="G57" s="69">
        <v>0.68</v>
      </c>
      <c r="H57" s="66">
        <v>0</v>
      </c>
    </row>
    <row r="58" spans="1:8" x14ac:dyDescent="0.25">
      <c r="A58" s="71" t="s">
        <v>4</v>
      </c>
      <c r="B58" s="50" t="s">
        <v>4</v>
      </c>
      <c r="C58" s="50" t="s">
        <v>221</v>
      </c>
      <c r="D58" s="194" t="s">
        <v>222</v>
      </c>
      <c r="E58" s="194"/>
      <c r="F58" s="50" t="s">
        <v>4</v>
      </c>
      <c r="G58" s="35" t="s">
        <v>4</v>
      </c>
      <c r="H58" s="51" t="s">
        <v>4</v>
      </c>
    </row>
    <row r="59" spans="1:8" x14ac:dyDescent="0.25">
      <c r="A59" s="1" t="s">
        <v>218</v>
      </c>
      <c r="B59" s="2" t="s">
        <v>4</v>
      </c>
      <c r="C59" s="2" t="s">
        <v>224</v>
      </c>
      <c r="D59" s="193" t="s">
        <v>267</v>
      </c>
      <c r="E59" s="193" t="s">
        <v>4</v>
      </c>
      <c r="F59" s="193"/>
      <c r="G59" s="69">
        <v>151</v>
      </c>
      <c r="H59" s="66">
        <v>0</v>
      </c>
    </row>
    <row r="60" spans="1:8" x14ac:dyDescent="0.25">
      <c r="A60" s="1" t="s">
        <v>223</v>
      </c>
      <c r="B60" s="2" t="s">
        <v>4</v>
      </c>
      <c r="C60" s="2" t="s">
        <v>229</v>
      </c>
      <c r="D60" s="193" t="s">
        <v>268</v>
      </c>
      <c r="E60" s="193" t="s">
        <v>4</v>
      </c>
      <c r="F60" s="193"/>
      <c r="G60" s="69">
        <v>2869</v>
      </c>
      <c r="H60" s="66">
        <v>0</v>
      </c>
    </row>
    <row r="61" spans="1:8" x14ac:dyDescent="0.25">
      <c r="A61" s="1" t="s">
        <v>228</v>
      </c>
      <c r="B61" s="2" t="s">
        <v>4</v>
      </c>
      <c r="C61" s="2" t="s">
        <v>232</v>
      </c>
      <c r="D61" s="193" t="s">
        <v>267</v>
      </c>
      <c r="E61" s="193" t="s">
        <v>4</v>
      </c>
      <c r="F61" s="193"/>
      <c r="G61" s="69">
        <v>151</v>
      </c>
      <c r="H61" s="66">
        <v>0</v>
      </c>
    </row>
    <row r="62" spans="1:8" x14ac:dyDescent="0.25">
      <c r="A62" s="71" t="s">
        <v>4</v>
      </c>
      <c r="B62" s="50" t="s">
        <v>4</v>
      </c>
      <c r="C62" s="50" t="s">
        <v>234</v>
      </c>
      <c r="D62" s="194" t="s">
        <v>36</v>
      </c>
      <c r="E62" s="194"/>
      <c r="F62" s="50" t="s">
        <v>4</v>
      </c>
      <c r="G62" s="35" t="s">
        <v>4</v>
      </c>
      <c r="H62" s="51" t="s">
        <v>4</v>
      </c>
    </row>
    <row r="63" spans="1:8" x14ac:dyDescent="0.25">
      <c r="A63" s="1" t="s">
        <v>231</v>
      </c>
      <c r="B63" s="2" t="s">
        <v>4</v>
      </c>
      <c r="C63" s="2" t="s">
        <v>236</v>
      </c>
      <c r="D63" s="100" t="s">
        <v>237</v>
      </c>
      <c r="E63" s="100"/>
      <c r="F63" s="2" t="s">
        <v>166</v>
      </c>
      <c r="G63" s="52">
        <v>84</v>
      </c>
      <c r="H63" s="66">
        <v>0</v>
      </c>
    </row>
    <row r="64" spans="1:8" x14ac:dyDescent="0.25">
      <c r="A64" s="67"/>
      <c r="D64" s="68" t="s">
        <v>264</v>
      </c>
      <c r="E64" s="192" t="s">
        <v>4</v>
      </c>
      <c r="F64" s="192"/>
      <c r="G64" s="69">
        <v>80</v>
      </c>
      <c r="H64" s="70"/>
    </row>
    <row r="65" spans="1:8" x14ac:dyDescent="0.25">
      <c r="A65" s="1" t="s">
        <v>4</v>
      </c>
      <c r="B65" s="2" t="s">
        <v>4</v>
      </c>
      <c r="C65" s="2" t="s">
        <v>4</v>
      </c>
      <c r="D65" s="68" t="s">
        <v>269</v>
      </c>
      <c r="E65" s="192" t="s">
        <v>4</v>
      </c>
      <c r="F65" s="192"/>
      <c r="G65" s="69">
        <v>4</v>
      </c>
      <c r="H65" s="53" t="s">
        <v>4</v>
      </c>
    </row>
    <row r="66" spans="1:8" x14ac:dyDescent="0.25">
      <c r="A66" s="1" t="s">
        <v>235</v>
      </c>
      <c r="B66" s="2" t="s">
        <v>4</v>
      </c>
      <c r="C66" s="2" t="s">
        <v>242</v>
      </c>
      <c r="D66" s="100" t="s">
        <v>243</v>
      </c>
      <c r="E66" s="100"/>
      <c r="F66" s="2" t="s">
        <v>118</v>
      </c>
      <c r="G66" s="52">
        <v>341</v>
      </c>
      <c r="H66" s="66">
        <v>0</v>
      </c>
    </row>
    <row r="67" spans="1:8" x14ac:dyDescent="0.25">
      <c r="A67" s="67"/>
      <c r="D67" s="68" t="s">
        <v>259</v>
      </c>
      <c r="E67" s="192" t="s">
        <v>4</v>
      </c>
      <c r="F67" s="192"/>
      <c r="G67" s="69">
        <v>310</v>
      </c>
      <c r="H67" s="70"/>
    </row>
    <row r="68" spans="1:8" x14ac:dyDescent="0.25">
      <c r="A68" s="4" t="s">
        <v>4</v>
      </c>
      <c r="B68" s="5" t="s">
        <v>4</v>
      </c>
      <c r="C68" s="5" t="s">
        <v>4</v>
      </c>
      <c r="D68" s="72" t="s">
        <v>270</v>
      </c>
      <c r="E68" s="195" t="s">
        <v>4</v>
      </c>
      <c r="F68" s="195"/>
      <c r="G68" s="73">
        <v>31</v>
      </c>
      <c r="H68" s="56" t="s">
        <v>4</v>
      </c>
    </row>
    <row r="70" spans="1:8" x14ac:dyDescent="0.25">
      <c r="A70" s="57" t="s">
        <v>55</v>
      </c>
    </row>
    <row r="71" spans="1:8" ht="12.75" customHeight="1" x14ac:dyDescent="0.25">
      <c r="A71" s="103" t="s">
        <v>4</v>
      </c>
      <c r="B71" s="100"/>
      <c r="C71" s="100"/>
      <c r="D71" s="100"/>
      <c r="E71" s="100"/>
      <c r="F71" s="100"/>
      <c r="G71" s="100"/>
    </row>
  </sheetData>
  <mergeCells count="77">
    <mergeCell ref="A71:G71"/>
    <mergeCell ref="E64:F64"/>
    <mergeCell ref="E65:F65"/>
    <mergeCell ref="D66:E66"/>
    <mergeCell ref="E67:F67"/>
    <mergeCell ref="E68:F68"/>
    <mergeCell ref="D59:F59"/>
    <mergeCell ref="D60:F60"/>
    <mergeCell ref="D61:F61"/>
    <mergeCell ref="D62:E62"/>
    <mergeCell ref="D63:E63"/>
    <mergeCell ref="D54:E54"/>
    <mergeCell ref="D55:F55"/>
    <mergeCell ref="D56:F56"/>
    <mergeCell ref="D57:F57"/>
    <mergeCell ref="D58:E58"/>
    <mergeCell ref="D49:F49"/>
    <mergeCell ref="D50:F50"/>
    <mergeCell ref="D51:F51"/>
    <mergeCell ref="D52:F52"/>
    <mergeCell ref="D53:F53"/>
    <mergeCell ref="D44:F44"/>
    <mergeCell ref="D45:F45"/>
    <mergeCell ref="D46:F46"/>
    <mergeCell ref="D47:F47"/>
    <mergeCell ref="D48:E48"/>
    <mergeCell ref="D39:E39"/>
    <mergeCell ref="E40:F40"/>
    <mergeCell ref="E41:F41"/>
    <mergeCell ref="E42:F42"/>
    <mergeCell ref="D43:E43"/>
    <mergeCell ref="D34:E34"/>
    <mergeCell ref="E35:F35"/>
    <mergeCell ref="E36:F36"/>
    <mergeCell ref="D37:F37"/>
    <mergeCell ref="D38:F38"/>
    <mergeCell ref="D29:F29"/>
    <mergeCell ref="D30:F30"/>
    <mergeCell ref="D31:F31"/>
    <mergeCell ref="D32:F32"/>
    <mergeCell ref="D33:E33"/>
    <mergeCell ref="D24:F24"/>
    <mergeCell ref="D25:E25"/>
    <mergeCell ref="E26:F26"/>
    <mergeCell ref="E27:F27"/>
    <mergeCell ref="D28:E28"/>
    <mergeCell ref="D19:F19"/>
    <mergeCell ref="D20:F20"/>
    <mergeCell ref="D21:E21"/>
    <mergeCell ref="E22:F22"/>
    <mergeCell ref="E23:F23"/>
    <mergeCell ref="E14:F14"/>
    <mergeCell ref="D15:F15"/>
    <mergeCell ref="D16:F16"/>
    <mergeCell ref="D17:E17"/>
    <mergeCell ref="D18:F18"/>
    <mergeCell ref="F8:H9"/>
    <mergeCell ref="D10:E10"/>
    <mergeCell ref="D11:E11"/>
    <mergeCell ref="D12:E12"/>
    <mergeCell ref="E13:F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70078740157483" right="0.39370078740157483" top="0.59055118110236227" bottom="0.59055118110236227" header="0" footer="0"/>
  <pageSetup scale="49" fitToWidth="0" orientation="landscape" horizontalDpi="4294967293" r:id="rId1"/>
  <headerFooter>
    <oddHeader>&amp;CDavídkova pozemek parc číslo 1640/1 kt. území Kobylysy - varianta zámková dlažba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Krycí list rozpočtu</vt:lpstr>
      <vt:lpstr>VORN</vt:lpstr>
      <vt:lpstr>Stavební rozpočet</vt:lpstr>
      <vt:lpstr>Výkaz výměr</vt:lpstr>
      <vt:lpstr>'Stavební rozpočet'!Názvy_tisku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Šalátová Klára Ing. (P8)</cp:lastModifiedBy>
  <cp:lastPrinted>2025-04-07T15:33:31Z</cp:lastPrinted>
  <dcterms:created xsi:type="dcterms:W3CDTF">2021-06-10T20:06:38Z</dcterms:created>
  <dcterms:modified xsi:type="dcterms:W3CDTF">2025-07-02T07:55:53Z</dcterms:modified>
</cp:coreProperties>
</file>