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340" yWindow="32760" windowWidth="25365" windowHeight="15420" tabRatio="747" activeTab="0"/>
  </bookViews>
  <sheets>
    <sheet name="SO 100.31.1" sheetId="1" r:id="rId1"/>
    <sheet name="SO 100.30.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SUDOP PRAHA a.s.</author>
  </authors>
  <commentList>
    <comment ref="K15" authorId="0">
      <text>
        <r>
          <rPr>
            <b/>
            <sz val="9"/>
            <rFont val="Tahoma"/>
            <family val="2"/>
          </rPr>
          <t>tabulkový podsyp: mm
Tloušťka potrubí: 21mm</t>
        </r>
      </text>
    </comment>
    <comment ref="S15" authorId="0">
      <text>
        <r>
          <rPr>
            <b/>
            <sz val="9"/>
            <rFont val="Tahoma"/>
            <family val="2"/>
          </rPr>
          <t>tabulkový podsyp: mm
Tloušťka potrubí: 21mm</t>
        </r>
      </text>
    </comment>
  </commentList>
</comments>
</file>

<file path=xl/sharedStrings.xml><?xml version="1.0" encoding="utf-8"?>
<sst xmlns="http://schemas.openxmlformats.org/spreadsheetml/2006/main" count="135" uniqueCount="54">
  <si>
    <t>m</t>
  </si>
  <si>
    <t>Kóta</t>
  </si>
  <si>
    <t>Poznámka</t>
  </si>
  <si>
    <t>Název přípojky</t>
  </si>
  <si>
    <t>Kóta terénu v napojení</t>
  </si>
  <si>
    <t>Kóta dna stoky v napojení</t>
  </si>
  <si>
    <t>Kóta dna přípojky v napojení</t>
  </si>
  <si>
    <t>Kóta mříže, poklopu na odtoku</t>
  </si>
  <si>
    <t>Kóta odtoku</t>
  </si>
  <si>
    <t>Sklon přípojek</t>
  </si>
  <si>
    <t>Odbočka pro přípojku</t>
  </si>
  <si>
    <t>Domovní přípojka</t>
  </si>
  <si>
    <t>Délka přípojky</t>
  </si>
  <si>
    <t>Napojená stoka</t>
  </si>
  <si>
    <t>Zaústění do šachty</t>
  </si>
  <si>
    <t>Stavební objekt</t>
  </si>
  <si>
    <t>HLOUBKY</t>
  </si>
  <si>
    <t>Kóta dna</t>
  </si>
  <si>
    <t>terénu</t>
  </si>
  <si>
    <t>přípojky</t>
  </si>
  <si>
    <t>Dno</t>
  </si>
  <si>
    <t>potrubí</t>
  </si>
  <si>
    <t>výkopu</t>
  </si>
  <si>
    <t>I</t>
  </si>
  <si>
    <t>L1</t>
  </si>
  <si>
    <t>L2</t>
  </si>
  <si>
    <t>L</t>
  </si>
  <si>
    <t>m.n.m.</t>
  </si>
  <si>
    <t>%</t>
  </si>
  <si>
    <t>č.p. 0</t>
  </si>
  <si>
    <t>Souřadnice přípojky v napojení</t>
  </si>
  <si>
    <t>X</t>
  </si>
  <si>
    <t>Y</t>
  </si>
  <si>
    <t>Souřadnice přípojky na odtoku, osa mříže, poklopu, gaigeru</t>
  </si>
  <si>
    <t>TABULKA ULIČNÍCH VPUSTÍ A PŘÍPOJEK</t>
  </si>
  <si>
    <t>Přípojka od UV1</t>
  </si>
  <si>
    <t>Přípojka od UV2</t>
  </si>
  <si>
    <t>Přípojka od UV3</t>
  </si>
  <si>
    <t>na odbočku</t>
  </si>
  <si>
    <t>nová stoka DN 400</t>
  </si>
  <si>
    <t>nová stoka DN 300</t>
  </si>
  <si>
    <t>hl. uložení na odtoku</t>
  </si>
  <si>
    <t>hl. uložení v zaústění</t>
  </si>
  <si>
    <t>výška spadiště</t>
  </si>
  <si>
    <t>H</t>
  </si>
  <si>
    <t>Přípojka od ŽV26</t>
  </si>
  <si>
    <t>Přípojka od ŽV31</t>
  </si>
  <si>
    <t>Přípojka od ŽV32</t>
  </si>
  <si>
    <t>navrtávka, sedlo KT</t>
  </si>
  <si>
    <t>Přípojka od ŽV33</t>
  </si>
  <si>
    <t>Přípojka od ŽV34</t>
  </si>
  <si>
    <t>Přípojka od ŽV35</t>
  </si>
  <si>
    <t>Přípojka od ŽV36</t>
  </si>
  <si>
    <t>stávající stoka DN 400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</si>
</sst>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0000"/>
    <numFmt numFmtId="168" formatCode="0.0000"/>
    <numFmt numFmtId="169" formatCode="#,##0.00000"/>
    <numFmt numFmtId="170" formatCode="0.0"/>
    <numFmt numFmtId="171" formatCode="#,##0.000"/>
    <numFmt numFmtId="172" formatCode="0.000000"/>
    <numFmt numFmtId="173" formatCode="0.0000000"/>
    <numFmt numFmtId="174" formatCode="0.00000000"/>
    <numFmt numFmtId="175" formatCode="000\ 00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_-* #,##0.000\ _K_č_-;\-* #,##0.000\ _K_č_-;_-* &quot;-&quot;??\ _K_č_-;_-@_-"/>
    <numFmt numFmtId="182" formatCode="#,##0.00_ ;\-#,##0.00\ "/>
    <numFmt numFmtId="183" formatCode="#,##0.000000"/>
    <numFmt numFmtId="184" formatCode="#,##0.0000"/>
    <numFmt numFmtId="185" formatCode="[$¥€-2]\ #\ ##,000_);[Red]\([$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8"/>
      <color indexed="8"/>
      <name val="Arial CE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2" fontId="4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2" xfId="46" applyNumberFormat="1" applyFont="1" applyFill="1" applyBorder="1" applyAlignment="1">
      <alignment horizontal="center" vertical="center"/>
      <protection/>
    </xf>
    <xf numFmtId="1" fontId="6" fillId="2" borderId="12" xfId="0" applyNumberFormat="1" applyFont="1" applyFill="1" applyBorder="1" applyAlignment="1">
      <alignment horizontal="center" vertical="center"/>
    </xf>
    <xf numFmtId="170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0" fontId="5" fillId="2" borderId="12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/>
    </xf>
    <xf numFmtId="0" fontId="46" fillId="2" borderId="15" xfId="0" applyFont="1" applyFill="1" applyBorder="1" applyAlignment="1">
      <alignment horizontal="center" vertical="center"/>
    </xf>
    <xf numFmtId="2" fontId="45" fillId="2" borderId="14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5" fillId="2" borderId="14" xfId="46" applyNumberFormat="1" applyFont="1" applyFill="1" applyBorder="1" applyAlignment="1">
      <alignment horizontal="center" vertical="center"/>
      <protection/>
    </xf>
    <xf numFmtId="1" fontId="6" fillId="2" borderId="14" xfId="0" applyNumberFormat="1" applyFont="1" applyFill="1" applyBorder="1" applyAlignment="1">
      <alignment horizontal="center" vertical="center"/>
    </xf>
    <xf numFmtId="170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0" fontId="5" fillId="2" borderId="14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70" fontId="6" fillId="2" borderId="20" xfId="0" applyNumberFormat="1" applyFont="1" applyFill="1" applyBorder="1" applyAlignment="1">
      <alignment horizontal="center" vertical="center"/>
    </xf>
    <xf numFmtId="170" fontId="5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 textRotation="90"/>
    </xf>
    <xf numFmtId="0" fontId="45" fillId="0" borderId="28" xfId="0" applyFont="1" applyBorder="1" applyAlignment="1">
      <alignment horizontal="center" vertical="center" textRotation="90"/>
    </xf>
    <xf numFmtId="0" fontId="45" fillId="0" borderId="30" xfId="0" applyFont="1" applyBorder="1" applyAlignment="1">
      <alignment horizontal="center" vertical="center" textRotation="90"/>
    </xf>
    <xf numFmtId="0" fontId="45" fillId="0" borderId="23" xfId="0" applyFont="1" applyBorder="1" applyAlignment="1">
      <alignment horizontal="center" vertical="center" textRotation="90" wrapText="1"/>
    </xf>
    <xf numFmtId="0" fontId="45" fillId="0" borderId="24" xfId="0" applyFont="1" applyBorder="1" applyAlignment="1">
      <alignment horizontal="center" vertical="center" textRotation="90" wrapText="1"/>
    </xf>
    <xf numFmtId="0" fontId="45" fillId="0" borderId="25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 textRotation="90"/>
    </xf>
    <xf numFmtId="2" fontId="47" fillId="2" borderId="12" xfId="0" applyNumberFormat="1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9" fillId="2" borderId="12" xfId="0" applyFont="1" applyFill="1" applyBorder="1" applyAlignment="1">
      <alignment/>
    </xf>
    <xf numFmtId="0" fontId="49" fillId="2" borderId="12" xfId="0" applyFont="1" applyFill="1" applyBorder="1" applyAlignment="1">
      <alignment horizontal="center"/>
    </xf>
    <xf numFmtId="2" fontId="47" fillId="2" borderId="20" xfId="0" applyNumberFormat="1" applyFont="1" applyFill="1" applyBorder="1" applyAlignment="1">
      <alignment horizontal="center" vertical="center"/>
    </xf>
    <xf numFmtId="0" fontId="48" fillId="2" borderId="20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0" fontId="49" fillId="2" borderId="20" xfId="0" applyFont="1" applyFill="1" applyBorder="1" applyAlignment="1">
      <alignment/>
    </xf>
    <xf numFmtId="0" fontId="49" fillId="2" borderId="20" xfId="0" applyFont="1" applyFill="1" applyBorder="1" applyAlignment="1">
      <alignment horizontal="center"/>
    </xf>
    <xf numFmtId="2" fontId="47" fillId="2" borderId="14" xfId="0" applyNumberFormat="1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/>
    </xf>
    <xf numFmtId="0" fontId="49" fillId="2" borderId="14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" fontId="45" fillId="0" borderId="0" xfId="0" applyNumberFormat="1" applyFont="1" applyFill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F908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2" max="2" width="26.00390625" style="0" customWidth="1"/>
    <col min="3" max="3" width="15.00390625" style="0" customWidth="1"/>
    <col min="4" max="4" width="14.625" style="0" customWidth="1"/>
    <col min="5" max="6" width="13.125" style="0" customWidth="1"/>
    <col min="7" max="7" width="11.625" style="0" hidden="1" customWidth="1"/>
    <col min="8" max="8" width="10.00390625" style="0" customWidth="1"/>
    <col min="9" max="9" width="10.125" style="0" customWidth="1"/>
    <col min="10" max="15" width="7.25390625" style="0" hidden="1" customWidth="1"/>
    <col min="16" max="16" width="9.875" style="0" customWidth="1"/>
    <col min="17" max="17" width="9.625" style="0" customWidth="1"/>
    <col min="18" max="18" width="7.25390625" style="0" hidden="1" customWidth="1"/>
    <col min="19" max="21" width="7.25390625" style="0" customWidth="1"/>
    <col min="22" max="23" width="7.25390625" style="0" hidden="1" customWidth="1"/>
    <col min="24" max="24" width="7.25390625" style="0" customWidth="1"/>
    <col min="25" max="25" width="8.00390625" style="0" hidden="1" customWidth="1"/>
    <col min="26" max="26" width="7.25390625" style="0" hidden="1" customWidth="1"/>
    <col min="27" max="27" width="18.75390625" style="0" customWidth="1"/>
    <col min="28" max="28" width="7.25390625" style="0" hidden="1" customWidth="1"/>
    <col min="29" max="29" width="20.375" style="0" customWidth="1"/>
    <col min="30" max="30" width="9.125" style="0" hidden="1" customWidth="1"/>
    <col min="31" max="31" width="17.25390625" style="0" hidden="1" customWidth="1"/>
    <col min="32" max="32" width="35.25390625" style="0" customWidth="1"/>
  </cols>
  <sheetData>
    <row r="3" spans="2:6" ht="23.25">
      <c r="B3" s="1" t="s">
        <v>34</v>
      </c>
      <c r="C3" s="1"/>
      <c r="D3" s="1"/>
      <c r="E3" s="1"/>
      <c r="F3" s="1"/>
    </row>
    <row r="4" spans="2:29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2"/>
      <c r="AA4" s="2"/>
      <c r="AB4" s="2"/>
      <c r="AC4" s="3"/>
    </row>
    <row r="5" spans="2:32" ht="13.5" thickBot="1">
      <c r="B5" s="44" t="s">
        <v>3</v>
      </c>
      <c r="C5" s="49" t="s">
        <v>30</v>
      </c>
      <c r="D5" s="50"/>
      <c r="E5" s="55" t="s">
        <v>33</v>
      </c>
      <c r="F5" s="56"/>
      <c r="G5" s="45" t="s">
        <v>4</v>
      </c>
      <c r="H5" s="45" t="s">
        <v>5</v>
      </c>
      <c r="I5" s="45" t="s">
        <v>6</v>
      </c>
      <c r="J5" s="42"/>
      <c r="K5" s="42"/>
      <c r="L5" s="42"/>
      <c r="M5" s="42"/>
      <c r="N5" s="42"/>
      <c r="O5" s="42"/>
      <c r="P5" s="45" t="s">
        <v>7</v>
      </c>
      <c r="Q5" s="45" t="s">
        <v>8</v>
      </c>
      <c r="R5" s="64" t="s">
        <v>41</v>
      </c>
      <c r="S5" s="64" t="s">
        <v>42</v>
      </c>
      <c r="T5" s="45" t="s">
        <v>9</v>
      </c>
      <c r="U5" s="67" t="s">
        <v>43</v>
      </c>
      <c r="V5" s="61" t="s">
        <v>10</v>
      </c>
      <c r="W5" s="61" t="s">
        <v>11</v>
      </c>
      <c r="X5" s="45" t="s">
        <v>12</v>
      </c>
      <c r="Y5" s="42"/>
      <c r="Z5" s="44"/>
      <c r="AA5" s="44" t="s">
        <v>13</v>
      </c>
      <c r="AB5" s="44"/>
      <c r="AC5" s="44" t="s">
        <v>14</v>
      </c>
      <c r="AD5" s="70"/>
      <c r="AE5" s="44" t="s">
        <v>15</v>
      </c>
      <c r="AF5" s="44" t="s">
        <v>2</v>
      </c>
    </row>
    <row r="6" spans="2:32" ht="13.5" thickBot="1">
      <c r="B6" s="44"/>
      <c r="C6" s="51"/>
      <c r="D6" s="52"/>
      <c r="E6" s="57"/>
      <c r="F6" s="58"/>
      <c r="G6" s="45"/>
      <c r="H6" s="45"/>
      <c r="I6" s="45"/>
      <c r="J6" s="63" t="s">
        <v>16</v>
      </c>
      <c r="K6" s="63"/>
      <c r="L6" s="42"/>
      <c r="M6" s="42"/>
      <c r="N6" s="63" t="s">
        <v>16</v>
      </c>
      <c r="O6" s="63"/>
      <c r="P6" s="45"/>
      <c r="Q6" s="45"/>
      <c r="R6" s="65"/>
      <c r="S6" s="65"/>
      <c r="T6" s="45"/>
      <c r="U6" s="68"/>
      <c r="V6" s="61"/>
      <c r="W6" s="61"/>
      <c r="X6" s="62"/>
      <c r="Y6" s="42"/>
      <c r="Z6" s="44"/>
      <c r="AA6" s="44"/>
      <c r="AB6" s="44"/>
      <c r="AC6" s="44"/>
      <c r="AD6" s="70"/>
      <c r="AE6" s="44"/>
      <c r="AF6" s="44"/>
    </row>
    <row r="7" spans="2:32" ht="13.5" thickBot="1">
      <c r="B7" s="44"/>
      <c r="C7" s="51"/>
      <c r="D7" s="52"/>
      <c r="E7" s="57"/>
      <c r="F7" s="58"/>
      <c r="G7" s="45"/>
      <c r="H7" s="45"/>
      <c r="I7" s="45"/>
      <c r="J7" s="42"/>
      <c r="K7" s="42"/>
      <c r="L7" s="42" t="s">
        <v>1</v>
      </c>
      <c r="M7" s="42" t="s">
        <v>17</v>
      </c>
      <c r="N7" s="42"/>
      <c r="O7" s="42"/>
      <c r="P7" s="45"/>
      <c r="Q7" s="45"/>
      <c r="R7" s="65"/>
      <c r="S7" s="65"/>
      <c r="T7" s="45"/>
      <c r="U7" s="68"/>
      <c r="V7" s="61"/>
      <c r="W7" s="61"/>
      <c r="X7" s="62"/>
      <c r="Y7" s="42"/>
      <c r="Z7" s="44"/>
      <c r="AA7" s="44"/>
      <c r="AB7" s="44"/>
      <c r="AC7" s="44"/>
      <c r="AD7" s="70"/>
      <c r="AE7" s="44"/>
      <c r="AF7" s="44"/>
    </row>
    <row r="8" spans="2:32" ht="13.5" thickBot="1">
      <c r="B8" s="44"/>
      <c r="C8" s="51"/>
      <c r="D8" s="52"/>
      <c r="E8" s="57"/>
      <c r="F8" s="58"/>
      <c r="G8" s="45"/>
      <c r="H8" s="45"/>
      <c r="I8" s="45"/>
      <c r="J8" s="42"/>
      <c r="K8" s="42"/>
      <c r="L8" s="42" t="s">
        <v>18</v>
      </c>
      <c r="M8" s="42" t="s">
        <v>19</v>
      </c>
      <c r="N8" s="42"/>
      <c r="O8" s="42"/>
      <c r="P8" s="45"/>
      <c r="Q8" s="45"/>
      <c r="R8" s="65"/>
      <c r="S8" s="65"/>
      <c r="T8" s="45"/>
      <c r="U8" s="68"/>
      <c r="V8" s="61"/>
      <c r="W8" s="61"/>
      <c r="X8" s="62"/>
      <c r="Y8" s="42"/>
      <c r="Z8" s="44"/>
      <c r="AA8" s="44"/>
      <c r="AB8" s="44"/>
      <c r="AC8" s="44"/>
      <c r="AD8" s="70"/>
      <c r="AE8" s="44"/>
      <c r="AF8" s="44"/>
    </row>
    <row r="9" spans="2:32" ht="13.5" thickBot="1">
      <c r="B9" s="44"/>
      <c r="C9" s="51"/>
      <c r="D9" s="52"/>
      <c r="E9" s="57"/>
      <c r="F9" s="58"/>
      <c r="G9" s="45"/>
      <c r="H9" s="45"/>
      <c r="I9" s="45"/>
      <c r="J9" s="42" t="s">
        <v>20</v>
      </c>
      <c r="K9" s="42" t="s">
        <v>20</v>
      </c>
      <c r="L9" s="42"/>
      <c r="M9" s="42"/>
      <c r="N9" s="42" t="s">
        <v>20</v>
      </c>
      <c r="O9" s="42" t="s">
        <v>20</v>
      </c>
      <c r="P9" s="45"/>
      <c r="Q9" s="45"/>
      <c r="R9" s="65"/>
      <c r="S9" s="65"/>
      <c r="T9" s="45"/>
      <c r="U9" s="68"/>
      <c r="V9" s="61"/>
      <c r="W9" s="61"/>
      <c r="X9" s="62"/>
      <c r="Y9" s="42"/>
      <c r="Z9" s="44"/>
      <c r="AA9" s="44"/>
      <c r="AB9" s="44"/>
      <c r="AC9" s="44"/>
      <c r="AD9" s="70"/>
      <c r="AE9" s="44"/>
      <c r="AF9" s="44"/>
    </row>
    <row r="10" spans="2:32" ht="13.5" thickBot="1">
      <c r="B10" s="44"/>
      <c r="C10" s="53"/>
      <c r="D10" s="54"/>
      <c r="E10" s="59"/>
      <c r="F10" s="60"/>
      <c r="G10" s="45"/>
      <c r="H10" s="45"/>
      <c r="I10" s="45"/>
      <c r="J10" s="42" t="s">
        <v>21</v>
      </c>
      <c r="K10" s="42" t="s">
        <v>22</v>
      </c>
      <c r="L10" s="42"/>
      <c r="M10" s="42"/>
      <c r="N10" s="42" t="s">
        <v>21</v>
      </c>
      <c r="O10" s="42" t="s">
        <v>22</v>
      </c>
      <c r="P10" s="45"/>
      <c r="Q10" s="45"/>
      <c r="R10" s="65"/>
      <c r="S10" s="65"/>
      <c r="T10" s="45"/>
      <c r="U10" s="68"/>
      <c r="V10" s="61"/>
      <c r="W10" s="61"/>
      <c r="X10" s="62"/>
      <c r="Y10" s="42"/>
      <c r="Z10" s="44"/>
      <c r="AA10" s="44"/>
      <c r="AB10" s="44"/>
      <c r="AC10" s="44"/>
      <c r="AD10" s="70"/>
      <c r="AE10" s="44"/>
      <c r="AF10" s="44"/>
    </row>
    <row r="11" spans="2:32" ht="13.5" thickBot="1">
      <c r="B11" s="44"/>
      <c r="C11" s="46" t="s">
        <v>31</v>
      </c>
      <c r="D11" s="46" t="s">
        <v>32</v>
      </c>
      <c r="E11" s="46" t="s">
        <v>31</v>
      </c>
      <c r="F11" s="46" t="s">
        <v>32</v>
      </c>
      <c r="G11" s="45"/>
      <c r="H11" s="45"/>
      <c r="I11" s="45"/>
      <c r="J11" s="42"/>
      <c r="K11" s="42"/>
      <c r="L11" s="42"/>
      <c r="M11" s="42"/>
      <c r="N11" s="42"/>
      <c r="O11" s="42"/>
      <c r="P11" s="45"/>
      <c r="Q11" s="45"/>
      <c r="R11" s="65"/>
      <c r="S11" s="65"/>
      <c r="T11" s="45"/>
      <c r="U11" s="69"/>
      <c r="V11" s="61"/>
      <c r="W11" s="61"/>
      <c r="X11" s="62"/>
      <c r="Y11" s="42"/>
      <c r="Z11" s="44"/>
      <c r="AA11" s="44"/>
      <c r="AB11" s="44"/>
      <c r="AC11" s="44"/>
      <c r="AD11" s="70"/>
      <c r="AE11" s="44"/>
      <c r="AF11" s="44"/>
    </row>
    <row r="12" spans="2:32" ht="13.5" thickBot="1">
      <c r="B12" s="44"/>
      <c r="C12" s="47"/>
      <c r="D12" s="47"/>
      <c r="E12" s="47"/>
      <c r="F12" s="47"/>
      <c r="G12" s="45"/>
      <c r="H12" s="45"/>
      <c r="I12" s="45"/>
      <c r="J12" s="4"/>
      <c r="K12" s="4"/>
      <c r="L12" s="4"/>
      <c r="M12" s="4"/>
      <c r="N12" s="4"/>
      <c r="O12" s="4"/>
      <c r="P12" s="45"/>
      <c r="Q12" s="45"/>
      <c r="R12" s="66"/>
      <c r="S12" s="66"/>
      <c r="T12" s="4" t="s">
        <v>23</v>
      </c>
      <c r="U12" s="4" t="s">
        <v>44</v>
      </c>
      <c r="V12" s="4" t="s">
        <v>24</v>
      </c>
      <c r="W12" s="4" t="s">
        <v>25</v>
      </c>
      <c r="X12" s="4" t="s">
        <v>26</v>
      </c>
      <c r="Y12" s="42"/>
      <c r="Z12" s="44"/>
      <c r="AA12" s="44"/>
      <c r="AB12" s="44"/>
      <c r="AC12" s="44"/>
      <c r="AD12" s="70"/>
      <c r="AE12" s="44"/>
      <c r="AF12" s="44"/>
    </row>
    <row r="13" spans="2:32" ht="13.5" thickBot="1">
      <c r="B13" s="44"/>
      <c r="C13" s="48"/>
      <c r="D13" s="48"/>
      <c r="E13" s="48"/>
      <c r="F13" s="48"/>
      <c r="G13" s="63" t="s">
        <v>27</v>
      </c>
      <c r="H13" s="63"/>
      <c r="I13" s="63"/>
      <c r="J13" s="63" t="s">
        <v>0</v>
      </c>
      <c r="K13" s="63"/>
      <c r="L13" s="63" t="s">
        <v>27</v>
      </c>
      <c r="M13" s="63"/>
      <c r="N13" s="63" t="s">
        <v>0</v>
      </c>
      <c r="O13" s="63"/>
      <c r="P13" s="63" t="s">
        <v>27</v>
      </c>
      <c r="Q13" s="63"/>
      <c r="R13" s="63" t="s">
        <v>0</v>
      </c>
      <c r="S13" s="63"/>
      <c r="T13" s="42" t="s">
        <v>28</v>
      </c>
      <c r="U13" s="42" t="s">
        <v>0</v>
      </c>
      <c r="V13" s="63" t="s">
        <v>0</v>
      </c>
      <c r="W13" s="63"/>
      <c r="X13" s="63"/>
      <c r="Y13" s="42"/>
      <c r="Z13" s="44"/>
      <c r="AA13" s="44"/>
      <c r="AB13" s="44"/>
      <c r="AC13" s="44"/>
      <c r="AD13" s="70"/>
      <c r="AE13" s="44"/>
      <c r="AF13" s="44"/>
    </row>
    <row r="14" spans="2:32" ht="13.5" thickBo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32"/>
      <c r="AF14" s="33"/>
    </row>
    <row r="15" spans="2:32" ht="12.75">
      <c r="B15" s="34" t="s">
        <v>35</v>
      </c>
      <c r="C15" s="37">
        <f>-743156.8465</f>
        <v>-743156.8465</v>
      </c>
      <c r="D15" s="37">
        <f>-1037908.6992</f>
        <v>-1037908.6992</v>
      </c>
      <c r="E15" s="37">
        <f>-743156.2593</f>
        <v>-743156.2593</v>
      </c>
      <c r="F15" s="37">
        <f>-1037906.2233</f>
        <v>-1037906.2233</v>
      </c>
      <c r="G15" s="76"/>
      <c r="H15" s="37">
        <v>264.33</v>
      </c>
      <c r="I15" s="36">
        <f>H15+0.05</f>
        <v>264.38</v>
      </c>
      <c r="J15" s="76"/>
      <c r="K15" s="76"/>
      <c r="L15" s="76"/>
      <c r="M15" s="76"/>
      <c r="N15" s="76"/>
      <c r="O15" s="76"/>
      <c r="P15" s="37">
        <v>270.33</v>
      </c>
      <c r="Q15" s="36">
        <f>P15-0.9</f>
        <v>269.43</v>
      </c>
      <c r="R15" s="76">
        <f>P15-Q15</f>
        <v>0.8999999999999773</v>
      </c>
      <c r="S15" s="37">
        <f>P15-I15</f>
        <v>5.949999999999989</v>
      </c>
      <c r="T15" s="38">
        <f>(((Q15-I15)-U15)/X15)*100</f>
        <v>2.0000000000004547</v>
      </c>
      <c r="U15" s="39">
        <v>5</v>
      </c>
      <c r="V15" s="77"/>
      <c r="W15" s="77"/>
      <c r="X15" s="40">
        <v>2.5</v>
      </c>
      <c r="Y15" s="78"/>
      <c r="Z15" s="78" t="s">
        <v>29</v>
      </c>
      <c r="AA15" s="35" t="s">
        <v>53</v>
      </c>
      <c r="AB15" s="78">
        <v>13.1142244</v>
      </c>
      <c r="AC15" s="78"/>
      <c r="AD15" s="79"/>
      <c r="AE15" s="80"/>
      <c r="AF15" s="41" t="s">
        <v>48</v>
      </c>
    </row>
    <row r="16" spans="2:32" ht="12.75">
      <c r="B16" s="5" t="s">
        <v>36</v>
      </c>
      <c r="C16" s="9">
        <f>-743109.3452</f>
        <v>-743109.3452</v>
      </c>
      <c r="D16" s="9">
        <f>-1037919.5695</f>
        <v>-1037919.5695</v>
      </c>
      <c r="E16" s="9">
        <f>-743108.6607</f>
        <v>-743108.6607</v>
      </c>
      <c r="F16" s="9">
        <f>-1037916.5195</f>
        <v>-1037916.5195</v>
      </c>
      <c r="G16" s="71"/>
      <c r="H16" s="9">
        <v>264.71</v>
      </c>
      <c r="I16" s="8">
        <f>H16+0.05</f>
        <v>264.76</v>
      </c>
      <c r="J16" s="71"/>
      <c r="K16" s="71"/>
      <c r="L16" s="71"/>
      <c r="M16" s="71"/>
      <c r="N16" s="71"/>
      <c r="O16" s="71"/>
      <c r="P16" s="10">
        <v>270.84</v>
      </c>
      <c r="Q16" s="8">
        <f>P16-0.97</f>
        <v>269.86999999999995</v>
      </c>
      <c r="R16" s="71">
        <f>P16-Q16</f>
        <v>0.9700000000000273</v>
      </c>
      <c r="S16" s="9">
        <f>P16-I16</f>
        <v>6.079999999999984</v>
      </c>
      <c r="T16" s="11">
        <f>(((Q16-I16)-U16)/X16)*100</f>
        <v>3.5483870967727995</v>
      </c>
      <c r="U16" s="12">
        <v>5</v>
      </c>
      <c r="V16" s="72"/>
      <c r="W16" s="72"/>
      <c r="X16" s="14">
        <v>3.1</v>
      </c>
      <c r="Y16" s="73"/>
      <c r="Z16" s="73"/>
      <c r="AA16" s="7" t="s">
        <v>53</v>
      </c>
      <c r="AB16" s="73"/>
      <c r="AC16" s="73"/>
      <c r="AD16" s="74"/>
      <c r="AE16" s="75"/>
      <c r="AF16" s="17" t="s">
        <v>48</v>
      </c>
    </row>
    <row r="17" spans="2:32" ht="13.5" thickBot="1">
      <c r="B17" s="21" t="s">
        <v>37</v>
      </c>
      <c r="C17" s="19">
        <f>-742972.2838</f>
        <v>-742972.2838</v>
      </c>
      <c r="D17" s="19">
        <f>-1037944.5859</f>
        <v>-1037944.5859</v>
      </c>
      <c r="E17" s="19">
        <f>-742971.6738</f>
        <v>-742971.6738</v>
      </c>
      <c r="F17" s="19">
        <f>-1037942.043</f>
        <v>-1037942.043</v>
      </c>
      <c r="G17" s="81"/>
      <c r="H17" s="19">
        <v>266.19</v>
      </c>
      <c r="I17" s="23">
        <f>H17+0.7</f>
        <v>266.89</v>
      </c>
      <c r="J17" s="81"/>
      <c r="K17" s="81"/>
      <c r="L17" s="81"/>
      <c r="M17" s="81"/>
      <c r="N17" s="81"/>
      <c r="O17" s="81"/>
      <c r="P17" s="24">
        <v>270.95</v>
      </c>
      <c r="Q17" s="23">
        <f>P17-0.97</f>
        <v>269.97999999999996</v>
      </c>
      <c r="R17" s="81">
        <f>P17-Q17</f>
        <v>0.9700000000000273</v>
      </c>
      <c r="S17" s="19">
        <f>P17-I17</f>
        <v>4.060000000000002</v>
      </c>
      <c r="T17" s="25">
        <f>(((Q17-I17)-U17)/X17)*100</f>
        <v>3.4615384615374993</v>
      </c>
      <c r="U17" s="26">
        <v>3</v>
      </c>
      <c r="V17" s="82"/>
      <c r="W17" s="82"/>
      <c r="X17" s="28">
        <v>2.6</v>
      </c>
      <c r="Y17" s="83"/>
      <c r="Z17" s="83"/>
      <c r="AA17" s="18" t="s">
        <v>53</v>
      </c>
      <c r="AB17" s="83"/>
      <c r="AC17" s="83"/>
      <c r="AD17" s="84"/>
      <c r="AE17" s="85"/>
      <c r="AF17" s="43" t="s">
        <v>48</v>
      </c>
    </row>
    <row r="18" spans="2:29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ht="12.7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2:29" ht="12.7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ht="12.7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ht="13.5" thickBo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2:29" ht="13.5" thickBot="1">
      <c r="B25" s="86"/>
      <c r="C25" s="87"/>
      <c r="D25" s="86"/>
      <c r="E25" s="86"/>
      <c r="F25" s="88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ht="12.7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ht="12.7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ht="12.7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ht="12.7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2:29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2:29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2:29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2:29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2:29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2:29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2:29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2:29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2:29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2:29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2:29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2:29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2:29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2:29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2:29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2:29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2:29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2:29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2:29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2:29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2:29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2:29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2:29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2:29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2:29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2:29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2:29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2:29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2:29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2:29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2:29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2:29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2:29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2:29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2:29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2:29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2:29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2:29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2:29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2:29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2:29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2:29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2:29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2:29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2:29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2:29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2:29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2:29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2:29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2:29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2:29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2:29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2:29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2:29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2:29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2:29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2:29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2:29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2:29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2:29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2:29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2:29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2:29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2:29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2:29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2:29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2:29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2:29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2:29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2:29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2:29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2:29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2:29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2:29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2:29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2:29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2:29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2:29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2:29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2:29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2:29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2:29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2:29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2:29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2:29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2:29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2:29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2:29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2:29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2:29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2:29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2:29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2:29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2:29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2:29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2:29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2:29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2:29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2:29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2:29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2:29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2:29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2:29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2:29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2:29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2:29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2:29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2:29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2:29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2:29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2:29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2:29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2:29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2:29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2:29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2:29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2:29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2:29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2:29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2:29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2:29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2:29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2:29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2:29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2:29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2:29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2:29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2:29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2:29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2:29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2:29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2:29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2:29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2:29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2:29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2:29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2:29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2:29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2:29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2:29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2:29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2:29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2:29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2:29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2:29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2:29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2:29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2:29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2:29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2:29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2:29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2:29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2:29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2:29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2:29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2:29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2:29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2:29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2:29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2:29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2:29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2:29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2:29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2:29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2:29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2:29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2:29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2:29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2:29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2:29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2:29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2:29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2:29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2:29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2:29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2:29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2:29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2:29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2:29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2:29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2:29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2:29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2:29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2:29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2:29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2:29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2:29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2:29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2:29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2:29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2:29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2:29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2:29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2:29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2:29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2:29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2:29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2:29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2:29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2:29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2:29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2:29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2:29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2:29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2:29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2:29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2:29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2:29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2:29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2:29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2:29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2:29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2:29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2:29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2:29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2:29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2:29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2:29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2:29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2:29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2:29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2:29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2:29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2:29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2:29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2:29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2:29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2:29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2:29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2:29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2:29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2:29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2:29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2:29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2:29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2:29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2:29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2:29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2:29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2:29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2:29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2:29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2:29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2:29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2:29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2:29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2:29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2:29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2:29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2:29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2:29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2:29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2:29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2:29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2:29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2:29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2:29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2:29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2:29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2:29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2:29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2:29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2:29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2:29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2:29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2:29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2:29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2:29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2:29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2:29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2:29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2:29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2:29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2:29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2:29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2:29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2:29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2:29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2:29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2:29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2:29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2:29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2:29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2:29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2:29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2:29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2:29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2:29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2:29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2:29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2:29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2:29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2:29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2:29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2:29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2:29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2:29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2:29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2:29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2:29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2:29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2:29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2:29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2:29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2:29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2:29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2:29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2:29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2:29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2:29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2:29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2:29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2:29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2:29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2:29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2:29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2:29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2:29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2:29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2:29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2:29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2:29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2:29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2:29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2:29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2:29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2:29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2:29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2:29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2:29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2:29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2:29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2:29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2:29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2:29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2:29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2:29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2:29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2:29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2:29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2:29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2:29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2:29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2:29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2:29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2:29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2:29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2:29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2:29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2:29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2:29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2:29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2:29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2:29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2:29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2:29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2:29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2:29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2:29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2:29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2:29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2:29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2:29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2:29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2:29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2:29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2:29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2:29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2:29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2:29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2:29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2:29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2:29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2:29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2:29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2:29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2:29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2:29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2:29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2:29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2:29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2:29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2:29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2:29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2:29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2:29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2:29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2:29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2:29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2:29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2:29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2:29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2:29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2:29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2:29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2:29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2:29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2:29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2:29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2:29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2:29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2:29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2:29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2:29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2:29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2:29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2:29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2:29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2:29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2:29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2:29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2:29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2:29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2:29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2:29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2:29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2:29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2:29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2:29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2:29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2:29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2:29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2:29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2:29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2:29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2:29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2:29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2:29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2:29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2:29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2:29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2:29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2:29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2:29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2:29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2:29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2:29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2:29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2:29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2:29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2:29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2:29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2:29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2:29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2:29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2:29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2:29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2:29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2:29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2:29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2:29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2:29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2:29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2:29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2:29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2:29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2:29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2:29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2:29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2:29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2:29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2:29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2:29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2:29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2:29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2:29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2:29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2:29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2:29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2:29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2:29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2:29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2:29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2:29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2:29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2:29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2:29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2:29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2:29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2:29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2:29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2:29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2:29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2:29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2:29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2:29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2:29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2:29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2:29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2:29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2:29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2:29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2:29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2:29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2:29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2:29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2:29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2:29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2:29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2:29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2:29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2:29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2:29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2:29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2:29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2:29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2:29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2:29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2:29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2:29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2:29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2:29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2:29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2:29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2:29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2:29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2:29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2:29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2:29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2:29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2:29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2:29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2:29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2:29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2:29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2:29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2:29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2:29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2:29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2:29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2:29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2:29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2:29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2:29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2:29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2:29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2:29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2:29" ht="12.7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2:29" ht="12.7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2:29" ht="12.7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2:29" ht="12.7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2:29" ht="12.7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2:29" ht="12.7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2:29" ht="12.7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2:29" ht="12.7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2:29" ht="12.7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2:29" ht="12.7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2:29" ht="12.7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2:29" ht="12.7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2:29" ht="12.7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2:29" ht="12.7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2:29" ht="12.7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2:29" ht="12.7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2:29" ht="12.7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2:29" ht="12.7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2:29" ht="12.7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2:29" ht="12.7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2:29" ht="12.7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2:29" ht="12.7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2:29" ht="12.7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2:29" ht="12.7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2:29" ht="12.7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2:29" ht="12.7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2:29" ht="12.7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2:29" ht="12.7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2:29" ht="12.7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2:29" ht="12.7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2:29" ht="12.7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2:29" ht="12.7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2:29" ht="12.7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2:29" ht="12.7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2:29" ht="12.7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2:29" ht="12.7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2:29" ht="12.7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2:29" ht="12.7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2:29" ht="12.7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2:29" ht="12.7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2:29" ht="12.7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2:29" ht="12.7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2:29" ht="12.7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2:29" ht="12.7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2:29" ht="12.7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2:29" ht="12.7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2:29" ht="12.7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2:29" ht="12.7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2:29" ht="12.7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2:29" ht="12.7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2:29" ht="12.7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2:29" ht="12.7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2:29" ht="12.7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2:29" ht="12.7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2:29" ht="12.7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2:29" ht="12.7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2:29" ht="12.7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2:29" ht="12.7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2:29" ht="12.7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2:29" ht="12.7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2:29" ht="12.7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2:29" ht="12.7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2:29" ht="12.7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2:29" ht="12.7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2:29" ht="12.7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2:29" ht="12.7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2:29" ht="12.7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2:29" ht="12.7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2:29" ht="12.7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2:29" ht="12.7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2:29" ht="12.7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2:29" ht="12.7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2:29" ht="12.7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2:29" ht="12.7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2:29" ht="12.7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2:29" ht="12.7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2:29" ht="12.7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2:29" ht="12.7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2:29" ht="12.7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2:29" ht="12.7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2:29" ht="12.7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2:29" ht="12.7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2:29" ht="12.7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2:29" ht="12.7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2:29" ht="12.7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2:29" ht="12.7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2:29" ht="12.7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2:29" ht="12.7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2:29" ht="12.7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2:29" ht="12.7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2:29" ht="12.7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2:29" ht="12.7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2:29" ht="12.7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2:29" ht="12.7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2:29" ht="12.7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2:29" ht="12.7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2:29" ht="12.7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2:29" ht="12.7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2:29" ht="12.7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2:29" ht="12.7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2:29" ht="12.7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2:29" ht="12.7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2:29" ht="12.7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2:29" ht="12.7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2:29" ht="12.7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2:29" ht="12.7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2:29" ht="12.7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2:29" ht="12.7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2:29" ht="12.7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2:29" ht="12.7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2:29" ht="12.7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2:29" ht="12.7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2:29" ht="12.7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2:29" ht="12.7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2:29" ht="12.7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2:29" ht="12.7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2:29" ht="12.7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2:29" ht="12.7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2:29" ht="12.7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2:29" ht="12.7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2:29" ht="12.7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2:29" ht="12.7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2:29" ht="12.7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2:29" ht="12.7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2:29" ht="12.7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2:29" ht="12.7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2:29" ht="12.7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2:29" ht="12.7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2:29" ht="12.7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2:29" ht="12.7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2:29" ht="12.7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2:29" ht="12.7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2:29" ht="12.7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2:29" ht="12.7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2:29" ht="12.7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2:29" ht="12.7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2:29" ht="12.7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2:29" ht="12.7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2:29" ht="12.7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2:29" ht="12.7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2:29" ht="12.7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2:29" ht="12.7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2:29" ht="12.7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2:29" ht="12.7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2:29" ht="12.7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2:29" ht="12.7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2:29" ht="12.7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2:29" ht="12.7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2:29" ht="12.7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2:29" ht="12.7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2:29" ht="12.7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2:29" ht="12.7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2:29" ht="12.7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2:29" ht="12.7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2:29" ht="12.7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2:29" ht="12.7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2:29" ht="12.7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2:29" ht="12.7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2:29" ht="12.7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2:29" ht="12.7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2:29" ht="12.7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2:29" ht="12.7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2:29" ht="12.7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2:29" ht="12.7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2:29" ht="12.7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2:29" ht="12.7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2:29" ht="12.7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2:29" ht="12.7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2:29" ht="12.7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2:29" ht="12.7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2:29" ht="12.7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2:29" ht="12.7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2:29" ht="12.7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2:29" ht="12.7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2:29" ht="12.7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2:29" ht="12.7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2:29" ht="12.7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2:29" ht="12.7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2:29" ht="12.7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2:29" ht="12.7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2:29" ht="12.7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2:29" ht="12.7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2:29" ht="12.7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2:29" ht="12.7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2:29" ht="12.7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2:29" ht="12.7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2:29" ht="12.7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2:29" ht="12.7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2:29" ht="12.7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2:29" ht="12.7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2:29" ht="12.7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2:29" ht="12.7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2:29" ht="12.7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2:29" ht="12.7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2:29" ht="12.7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2:29" ht="12.7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2:29" ht="12.7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2:29" ht="12.7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2:29" ht="12.7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2:29" ht="12.7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2:29" ht="12.7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2:29" ht="12.7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2:29" ht="12.7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2:29" ht="12.7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2:29" ht="12.7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2:29" ht="12.7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2:29" ht="12.7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2:29" ht="12.7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2:29" ht="12.7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2:29" ht="12.7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2:29" ht="12.7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2:29" ht="12.7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2:29" ht="12.7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2:29" ht="12.7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2:29" ht="12.7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2:29" ht="12.7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2:29" ht="12.7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2:29" ht="12.7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2:29" ht="12.7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2:29" ht="12.7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2:29" ht="12.7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2:29" ht="12.7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2:29" ht="12.7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2:29" ht="12.7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2:29" ht="12.7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2:29" ht="12.7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2:29" ht="12.7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2:29" ht="12.7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2:29" ht="12.7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2:29" ht="12.7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2:29" ht="12.7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2:29" ht="12.7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2:29" ht="12.7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2:29" ht="12.7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2:29" ht="12.7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2:29" ht="12.7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2:29" ht="12.7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2:29" ht="12.7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2:29" ht="12.7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2:29" ht="12.7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2:29" ht="12.7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2:29" ht="12.7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2:29" ht="12.7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2:29" ht="12.7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2:29" ht="12.7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2:29" ht="12.7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2:29" ht="12.7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2:29" ht="12.7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2:29" ht="12.7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2:29" ht="12.7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2:29" ht="12.7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2:29" ht="12.7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2:29" ht="12.7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2:29" ht="12.7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2:29" ht="12.7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2:29" ht="12.7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2:29" ht="12.7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2:29" ht="12.7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2:29" ht="12.7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2:29" ht="12.7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2:29" ht="12.7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2:29" ht="12.7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2:29" ht="12.7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2:29" ht="12.7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2:29" ht="12.7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2:29" ht="12.7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2:29" ht="12.7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2:29" ht="12.7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2:29" ht="12.7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2:29" ht="12.7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2:29" ht="12.7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2:29" ht="12.7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2:29" ht="12.7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2:29" ht="12.7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2:29" ht="12.7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2:29" ht="12.7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2:29" ht="12.7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2:29" ht="12.7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2:29" ht="12.7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2:29" ht="12.7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2:29" ht="12.7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2:29" ht="12.7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2:29" ht="12.7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2:29" ht="12.7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2:29" ht="12.7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2:29" ht="12.7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2:29" ht="12.7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2:29" ht="12.7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2:29" ht="12.7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2:29" ht="12.7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2:29" ht="12.7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2:29" ht="12.7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2:29" ht="12.7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2:29" ht="12.7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2:29" ht="12.7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2:29" ht="12.7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2:29" ht="12.7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2:29" ht="12.7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2:29" ht="12.7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2:29" ht="12.7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2:29" ht="12.7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2:29" ht="12.7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2:29" ht="12.7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2:29" ht="12.7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2:29" ht="12.7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2:29" ht="12.7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2:29" ht="12.75">
      <c r="B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2:29" ht="12.75">
      <c r="B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</sheetData>
  <sheetProtection/>
  <mergeCells count="35">
    <mergeCell ref="B5:B13"/>
    <mergeCell ref="C5:D10"/>
    <mergeCell ref="E5:F10"/>
    <mergeCell ref="G5:G12"/>
    <mergeCell ref="H5:H12"/>
    <mergeCell ref="I5:I12"/>
    <mergeCell ref="C11:C13"/>
    <mergeCell ref="D11:D13"/>
    <mergeCell ref="E11:E13"/>
    <mergeCell ref="F11:F13"/>
    <mergeCell ref="Z5:Z13"/>
    <mergeCell ref="AA5:AA13"/>
    <mergeCell ref="AB5:AB13"/>
    <mergeCell ref="P5:P12"/>
    <mergeCell ref="Q5:Q12"/>
    <mergeCell ref="R5:R12"/>
    <mergeCell ref="S5:S12"/>
    <mergeCell ref="T5:T11"/>
    <mergeCell ref="U5:U11"/>
    <mergeCell ref="AC5:AC13"/>
    <mergeCell ref="AD5:AD13"/>
    <mergeCell ref="AE5:AE13"/>
    <mergeCell ref="AF5:AF13"/>
    <mergeCell ref="J6:K6"/>
    <mergeCell ref="N6:O6"/>
    <mergeCell ref="V13:X13"/>
    <mergeCell ref="V5:V11"/>
    <mergeCell ref="W5:W11"/>
    <mergeCell ref="X5:X11"/>
    <mergeCell ref="G13:I13"/>
    <mergeCell ref="J13:K13"/>
    <mergeCell ref="L13:M13"/>
    <mergeCell ref="N13:O13"/>
    <mergeCell ref="P13:Q13"/>
    <mergeCell ref="R13:S13"/>
  </mergeCells>
  <printOptions/>
  <pageMargins left="0.7" right="0.7" top="0.787401575" bottom="0.787401575" header="0.3" footer="0.3"/>
  <pageSetup horizontalDpi="600" verticalDpi="600" orientation="portrait" paperSize="1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F912"/>
  <sheetViews>
    <sheetView zoomScale="80" zoomScaleNormal="80" zoomScalePageLayoutView="0" workbookViewId="0" topLeftCell="A4">
      <selection activeCell="C25" sqref="C25"/>
    </sheetView>
  </sheetViews>
  <sheetFormatPr defaultColWidth="9.00390625" defaultRowHeight="12.75"/>
  <cols>
    <col min="2" max="2" width="26.00390625" style="0" customWidth="1"/>
    <col min="3" max="3" width="15.00390625" style="0" customWidth="1"/>
    <col min="4" max="4" width="14.625" style="0" customWidth="1"/>
    <col min="5" max="6" width="13.125" style="0" customWidth="1"/>
    <col min="7" max="7" width="11.625" style="0" hidden="1" customWidth="1"/>
    <col min="8" max="8" width="10.00390625" style="0" customWidth="1"/>
    <col min="9" max="9" width="10.125" style="0" customWidth="1"/>
    <col min="10" max="15" width="7.25390625" style="0" hidden="1" customWidth="1"/>
    <col min="16" max="16" width="9.875" style="0" customWidth="1"/>
    <col min="17" max="17" width="9.625" style="0" customWidth="1"/>
    <col min="18" max="18" width="7.25390625" style="0" hidden="1" customWidth="1"/>
    <col min="19" max="21" width="7.25390625" style="0" customWidth="1"/>
    <col min="22" max="23" width="7.25390625" style="0" hidden="1" customWidth="1"/>
    <col min="24" max="24" width="7.25390625" style="0" customWidth="1"/>
    <col min="25" max="25" width="8.00390625" style="0" hidden="1" customWidth="1"/>
    <col min="26" max="26" width="7.25390625" style="0" hidden="1" customWidth="1"/>
    <col min="27" max="27" width="18.75390625" style="0" customWidth="1"/>
    <col min="28" max="28" width="7.25390625" style="0" hidden="1" customWidth="1"/>
    <col min="29" max="29" width="20.375" style="0" customWidth="1"/>
    <col min="30" max="30" width="9.125" style="0" hidden="1" customWidth="1"/>
    <col min="31" max="31" width="17.25390625" style="0" hidden="1" customWidth="1"/>
    <col min="32" max="32" width="35.25390625" style="0" customWidth="1"/>
  </cols>
  <sheetData>
    <row r="3" spans="2:6" ht="23.25">
      <c r="B3" s="1" t="s">
        <v>34</v>
      </c>
      <c r="C3" s="1"/>
      <c r="D3" s="1"/>
      <c r="E3" s="1"/>
      <c r="F3" s="1"/>
    </row>
    <row r="4" spans="2:29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2"/>
      <c r="AA4" s="2"/>
      <c r="AB4" s="2"/>
      <c r="AC4" s="3"/>
    </row>
    <row r="5" spans="2:32" ht="13.5" thickBot="1">
      <c r="B5" s="44" t="s">
        <v>3</v>
      </c>
      <c r="C5" s="49" t="s">
        <v>30</v>
      </c>
      <c r="D5" s="50"/>
      <c r="E5" s="55" t="s">
        <v>33</v>
      </c>
      <c r="F5" s="56"/>
      <c r="G5" s="45" t="s">
        <v>4</v>
      </c>
      <c r="H5" s="45" t="s">
        <v>5</v>
      </c>
      <c r="I5" s="45" t="s">
        <v>6</v>
      </c>
      <c r="J5" s="42"/>
      <c r="K5" s="42"/>
      <c r="L5" s="42"/>
      <c r="M5" s="42"/>
      <c r="N5" s="42"/>
      <c r="O5" s="42"/>
      <c r="P5" s="45" t="s">
        <v>7</v>
      </c>
      <c r="Q5" s="45" t="s">
        <v>8</v>
      </c>
      <c r="R5" s="64" t="s">
        <v>41</v>
      </c>
      <c r="S5" s="64" t="s">
        <v>42</v>
      </c>
      <c r="T5" s="45" t="s">
        <v>9</v>
      </c>
      <c r="U5" s="67" t="s">
        <v>43</v>
      </c>
      <c r="V5" s="61" t="s">
        <v>10</v>
      </c>
      <c r="W5" s="61" t="s">
        <v>11</v>
      </c>
      <c r="X5" s="45" t="s">
        <v>12</v>
      </c>
      <c r="Y5" s="42"/>
      <c r="Z5" s="44"/>
      <c r="AA5" s="44" t="s">
        <v>13</v>
      </c>
      <c r="AB5" s="44"/>
      <c r="AC5" s="44" t="s">
        <v>14</v>
      </c>
      <c r="AD5" s="70"/>
      <c r="AE5" s="44" t="s">
        <v>15</v>
      </c>
      <c r="AF5" s="44" t="s">
        <v>2</v>
      </c>
    </row>
    <row r="6" spans="2:32" ht="13.5" thickBot="1">
      <c r="B6" s="44"/>
      <c r="C6" s="51"/>
      <c r="D6" s="52"/>
      <c r="E6" s="57"/>
      <c r="F6" s="58"/>
      <c r="G6" s="45"/>
      <c r="H6" s="45"/>
      <c r="I6" s="45"/>
      <c r="J6" s="63" t="s">
        <v>16</v>
      </c>
      <c r="K6" s="63"/>
      <c r="L6" s="42"/>
      <c r="M6" s="42"/>
      <c r="N6" s="63" t="s">
        <v>16</v>
      </c>
      <c r="O6" s="63"/>
      <c r="P6" s="45"/>
      <c r="Q6" s="45"/>
      <c r="R6" s="65"/>
      <c r="S6" s="65"/>
      <c r="T6" s="45"/>
      <c r="U6" s="68"/>
      <c r="V6" s="61"/>
      <c r="W6" s="61"/>
      <c r="X6" s="62"/>
      <c r="Y6" s="42"/>
      <c r="Z6" s="44"/>
      <c r="AA6" s="44"/>
      <c r="AB6" s="44"/>
      <c r="AC6" s="44"/>
      <c r="AD6" s="70"/>
      <c r="AE6" s="44"/>
      <c r="AF6" s="44"/>
    </row>
    <row r="7" spans="2:32" ht="13.5" thickBot="1">
      <c r="B7" s="44"/>
      <c r="C7" s="51"/>
      <c r="D7" s="52"/>
      <c r="E7" s="57"/>
      <c r="F7" s="58"/>
      <c r="G7" s="45"/>
      <c r="H7" s="45"/>
      <c r="I7" s="45"/>
      <c r="J7" s="42"/>
      <c r="K7" s="42"/>
      <c r="L7" s="42" t="s">
        <v>1</v>
      </c>
      <c r="M7" s="42" t="s">
        <v>17</v>
      </c>
      <c r="N7" s="42"/>
      <c r="O7" s="42"/>
      <c r="P7" s="45"/>
      <c r="Q7" s="45"/>
      <c r="R7" s="65"/>
      <c r="S7" s="65"/>
      <c r="T7" s="45"/>
      <c r="U7" s="68"/>
      <c r="V7" s="61"/>
      <c r="W7" s="61"/>
      <c r="X7" s="62"/>
      <c r="Y7" s="42"/>
      <c r="Z7" s="44"/>
      <c r="AA7" s="44"/>
      <c r="AB7" s="44"/>
      <c r="AC7" s="44"/>
      <c r="AD7" s="70"/>
      <c r="AE7" s="44"/>
      <c r="AF7" s="44"/>
    </row>
    <row r="8" spans="2:32" ht="13.5" thickBot="1">
      <c r="B8" s="44"/>
      <c r="C8" s="51"/>
      <c r="D8" s="52"/>
      <c r="E8" s="57"/>
      <c r="F8" s="58"/>
      <c r="G8" s="45"/>
      <c r="H8" s="45"/>
      <c r="I8" s="45"/>
      <c r="J8" s="42"/>
      <c r="K8" s="42"/>
      <c r="L8" s="42" t="s">
        <v>18</v>
      </c>
      <c r="M8" s="42" t="s">
        <v>19</v>
      </c>
      <c r="N8" s="42"/>
      <c r="O8" s="42"/>
      <c r="P8" s="45"/>
      <c r="Q8" s="45"/>
      <c r="R8" s="65"/>
      <c r="S8" s="65"/>
      <c r="T8" s="45"/>
      <c r="U8" s="68"/>
      <c r="V8" s="61"/>
      <c r="W8" s="61"/>
      <c r="X8" s="62"/>
      <c r="Y8" s="42"/>
      <c r="Z8" s="44"/>
      <c r="AA8" s="44"/>
      <c r="AB8" s="44"/>
      <c r="AC8" s="44"/>
      <c r="AD8" s="70"/>
      <c r="AE8" s="44"/>
      <c r="AF8" s="44"/>
    </row>
    <row r="9" spans="2:32" ht="13.5" thickBot="1">
      <c r="B9" s="44"/>
      <c r="C9" s="51"/>
      <c r="D9" s="52"/>
      <c r="E9" s="57"/>
      <c r="F9" s="58"/>
      <c r="G9" s="45"/>
      <c r="H9" s="45"/>
      <c r="I9" s="45"/>
      <c r="J9" s="42" t="s">
        <v>20</v>
      </c>
      <c r="K9" s="42" t="s">
        <v>20</v>
      </c>
      <c r="L9" s="42"/>
      <c r="M9" s="42"/>
      <c r="N9" s="42" t="s">
        <v>20</v>
      </c>
      <c r="O9" s="42" t="s">
        <v>20</v>
      </c>
      <c r="P9" s="45"/>
      <c r="Q9" s="45"/>
      <c r="R9" s="65"/>
      <c r="S9" s="65"/>
      <c r="T9" s="45"/>
      <c r="U9" s="68"/>
      <c r="V9" s="61"/>
      <c r="W9" s="61"/>
      <c r="X9" s="62"/>
      <c r="Y9" s="42"/>
      <c r="Z9" s="44"/>
      <c r="AA9" s="44"/>
      <c r="AB9" s="44"/>
      <c r="AC9" s="44"/>
      <c r="AD9" s="70"/>
      <c r="AE9" s="44"/>
      <c r="AF9" s="44"/>
    </row>
    <row r="10" spans="2:32" ht="13.5" thickBot="1">
      <c r="B10" s="44"/>
      <c r="C10" s="53"/>
      <c r="D10" s="54"/>
      <c r="E10" s="59"/>
      <c r="F10" s="60"/>
      <c r="G10" s="45"/>
      <c r="H10" s="45"/>
      <c r="I10" s="45"/>
      <c r="J10" s="42" t="s">
        <v>21</v>
      </c>
      <c r="K10" s="42" t="s">
        <v>22</v>
      </c>
      <c r="L10" s="42"/>
      <c r="M10" s="42"/>
      <c r="N10" s="42" t="s">
        <v>21</v>
      </c>
      <c r="O10" s="42" t="s">
        <v>22</v>
      </c>
      <c r="P10" s="45"/>
      <c r="Q10" s="45"/>
      <c r="R10" s="65"/>
      <c r="S10" s="65"/>
      <c r="T10" s="45"/>
      <c r="U10" s="68"/>
      <c r="V10" s="61"/>
      <c r="W10" s="61"/>
      <c r="X10" s="62"/>
      <c r="Y10" s="42"/>
      <c r="Z10" s="44"/>
      <c r="AA10" s="44"/>
      <c r="AB10" s="44"/>
      <c r="AC10" s="44"/>
      <c r="AD10" s="70"/>
      <c r="AE10" s="44"/>
      <c r="AF10" s="44"/>
    </row>
    <row r="11" spans="2:32" ht="13.5" thickBot="1">
      <c r="B11" s="44"/>
      <c r="C11" s="46" t="s">
        <v>31</v>
      </c>
      <c r="D11" s="46" t="s">
        <v>32</v>
      </c>
      <c r="E11" s="46" t="s">
        <v>31</v>
      </c>
      <c r="F11" s="46" t="s">
        <v>32</v>
      </c>
      <c r="G11" s="45"/>
      <c r="H11" s="45"/>
      <c r="I11" s="45"/>
      <c r="J11" s="42"/>
      <c r="K11" s="42"/>
      <c r="L11" s="42"/>
      <c r="M11" s="42"/>
      <c r="N11" s="42"/>
      <c r="O11" s="42"/>
      <c r="P11" s="45"/>
      <c r="Q11" s="45"/>
      <c r="R11" s="65"/>
      <c r="S11" s="65"/>
      <c r="T11" s="45"/>
      <c r="U11" s="69"/>
      <c r="V11" s="61"/>
      <c r="W11" s="61"/>
      <c r="X11" s="62"/>
      <c r="Y11" s="42"/>
      <c r="Z11" s="44"/>
      <c r="AA11" s="44"/>
      <c r="AB11" s="44"/>
      <c r="AC11" s="44"/>
      <c r="AD11" s="70"/>
      <c r="AE11" s="44"/>
      <c r="AF11" s="44"/>
    </row>
    <row r="12" spans="2:32" ht="13.5" thickBot="1">
      <c r="B12" s="44"/>
      <c r="C12" s="47"/>
      <c r="D12" s="47"/>
      <c r="E12" s="47"/>
      <c r="F12" s="47"/>
      <c r="G12" s="45"/>
      <c r="H12" s="45"/>
      <c r="I12" s="45"/>
      <c r="J12" s="4"/>
      <c r="K12" s="4"/>
      <c r="L12" s="4"/>
      <c r="M12" s="4"/>
      <c r="N12" s="4"/>
      <c r="O12" s="4"/>
      <c r="P12" s="45"/>
      <c r="Q12" s="45"/>
      <c r="R12" s="66"/>
      <c r="S12" s="66"/>
      <c r="T12" s="4" t="s">
        <v>23</v>
      </c>
      <c r="U12" s="4" t="s">
        <v>44</v>
      </c>
      <c r="V12" s="4" t="s">
        <v>24</v>
      </c>
      <c r="W12" s="4" t="s">
        <v>25</v>
      </c>
      <c r="X12" s="4" t="s">
        <v>26</v>
      </c>
      <c r="Y12" s="42"/>
      <c r="Z12" s="44"/>
      <c r="AA12" s="44"/>
      <c r="AB12" s="44"/>
      <c r="AC12" s="44"/>
      <c r="AD12" s="70"/>
      <c r="AE12" s="44"/>
      <c r="AF12" s="44"/>
    </row>
    <row r="13" spans="2:32" ht="13.5" thickBot="1">
      <c r="B13" s="44"/>
      <c r="C13" s="48"/>
      <c r="D13" s="48"/>
      <c r="E13" s="48"/>
      <c r="F13" s="48"/>
      <c r="G13" s="63" t="s">
        <v>27</v>
      </c>
      <c r="H13" s="63"/>
      <c r="I13" s="63"/>
      <c r="J13" s="63" t="s">
        <v>0</v>
      </c>
      <c r="K13" s="63"/>
      <c r="L13" s="63" t="s">
        <v>27</v>
      </c>
      <c r="M13" s="63"/>
      <c r="N13" s="63" t="s">
        <v>0</v>
      </c>
      <c r="O13" s="63"/>
      <c r="P13" s="63" t="s">
        <v>27</v>
      </c>
      <c r="Q13" s="63"/>
      <c r="R13" s="63" t="s">
        <v>0</v>
      </c>
      <c r="S13" s="63"/>
      <c r="T13" s="42" t="s">
        <v>28</v>
      </c>
      <c r="U13" s="42" t="s">
        <v>0</v>
      </c>
      <c r="V13" s="63" t="s">
        <v>0</v>
      </c>
      <c r="W13" s="63"/>
      <c r="X13" s="63"/>
      <c r="Y13" s="42"/>
      <c r="Z13" s="44"/>
      <c r="AA13" s="44"/>
      <c r="AB13" s="44"/>
      <c r="AC13" s="44"/>
      <c r="AD13" s="70"/>
      <c r="AE13" s="44"/>
      <c r="AF13" s="44"/>
    </row>
    <row r="14" spans="2:32" ht="12.75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32"/>
      <c r="AF14" s="33"/>
    </row>
    <row r="15" spans="2:32" ht="12.75">
      <c r="B15" s="5" t="s">
        <v>45</v>
      </c>
      <c r="C15" s="6">
        <v>-597421.0203</v>
      </c>
      <c r="D15" s="6">
        <v>-1162375.0513</v>
      </c>
      <c r="E15" s="6">
        <v>-597422.575</v>
      </c>
      <c r="F15" s="6">
        <v>-1162375.2746</v>
      </c>
      <c r="G15" s="6"/>
      <c r="H15" s="9">
        <v>196.23</v>
      </c>
      <c r="I15" s="8">
        <f>H15+0.05</f>
        <v>196.28</v>
      </c>
      <c r="J15" s="9"/>
      <c r="K15" s="9"/>
      <c r="L15" s="9"/>
      <c r="M15" s="9"/>
      <c r="N15" s="9"/>
      <c r="O15" s="9"/>
      <c r="P15" s="10">
        <v>198.46</v>
      </c>
      <c r="Q15" s="8">
        <f aca="true" t="shared" si="0" ref="Q15:Q21">P15-0.97</f>
        <v>197.49</v>
      </c>
      <c r="R15" s="9">
        <f>P15-Q15</f>
        <v>0.9699999999999989</v>
      </c>
      <c r="S15" s="9">
        <f aca="true" t="shared" si="1" ref="S15:S21">P15-I15</f>
        <v>2.180000000000007</v>
      </c>
      <c r="T15" s="11">
        <f aca="true" t="shared" si="2" ref="T15:T21">(((Q15-I15)-U15)/X15)*100</f>
        <v>13.125000000000497</v>
      </c>
      <c r="U15" s="12">
        <v>1</v>
      </c>
      <c r="V15" s="13"/>
      <c r="W15" s="13"/>
      <c r="X15" s="14">
        <v>1.6</v>
      </c>
      <c r="Y15" s="7"/>
      <c r="Z15" s="7"/>
      <c r="AA15" s="7" t="s">
        <v>40</v>
      </c>
      <c r="AB15" s="7"/>
      <c r="AC15" s="7"/>
      <c r="AD15" s="15"/>
      <c r="AE15" s="16"/>
      <c r="AF15" s="17" t="s">
        <v>38</v>
      </c>
    </row>
    <row r="16" spans="2:32" ht="12.75">
      <c r="B16" s="5" t="s">
        <v>46</v>
      </c>
      <c r="C16" s="6">
        <v>-597420.2607</v>
      </c>
      <c r="D16" s="6">
        <v>-1162380.3423</v>
      </c>
      <c r="E16" s="6">
        <v>-597419.4</v>
      </c>
      <c r="F16" s="6">
        <v>-1162380.2187</v>
      </c>
      <c r="G16" s="6"/>
      <c r="H16" s="9">
        <v>196.21</v>
      </c>
      <c r="I16" s="8">
        <f>H16+0.05</f>
        <v>196.26000000000002</v>
      </c>
      <c r="J16" s="9"/>
      <c r="K16" s="9"/>
      <c r="L16" s="9"/>
      <c r="M16" s="9"/>
      <c r="N16" s="9"/>
      <c r="O16" s="9"/>
      <c r="P16" s="10">
        <v>198.46</v>
      </c>
      <c r="Q16" s="8">
        <f t="shared" si="0"/>
        <v>197.49</v>
      </c>
      <c r="R16" s="9">
        <f aca="true" t="shared" si="3" ref="R16:R21">P16-Q16</f>
        <v>0.9699999999999989</v>
      </c>
      <c r="S16" s="9">
        <f t="shared" si="1"/>
        <v>2.1999999999999886</v>
      </c>
      <c r="T16" s="11">
        <f t="shared" si="2"/>
        <v>25.555555555554417</v>
      </c>
      <c r="U16" s="12">
        <v>1</v>
      </c>
      <c r="V16" s="13"/>
      <c r="W16" s="13"/>
      <c r="X16" s="14">
        <v>0.9</v>
      </c>
      <c r="Y16" s="7"/>
      <c r="Z16" s="7"/>
      <c r="AA16" s="7" t="s">
        <v>40</v>
      </c>
      <c r="AB16" s="7"/>
      <c r="AC16" s="7"/>
      <c r="AD16" s="15"/>
      <c r="AE16" s="16"/>
      <c r="AF16" s="17" t="s">
        <v>38</v>
      </c>
    </row>
    <row r="17" spans="2:32" ht="12.75">
      <c r="B17" s="5" t="s">
        <v>47</v>
      </c>
      <c r="C17" s="6">
        <v>-597417.7933</v>
      </c>
      <c r="D17" s="6">
        <v>-1162397.5284</v>
      </c>
      <c r="E17" s="6">
        <v>-597415.0871</v>
      </c>
      <c r="F17" s="6">
        <v>-1162397.1399</v>
      </c>
      <c r="G17" s="6"/>
      <c r="H17" s="9">
        <v>196.17</v>
      </c>
      <c r="I17" s="8">
        <f>H17+0.05</f>
        <v>196.22</v>
      </c>
      <c r="J17" s="9"/>
      <c r="K17" s="9"/>
      <c r="L17" s="9"/>
      <c r="M17" s="9"/>
      <c r="N17" s="9"/>
      <c r="O17" s="9"/>
      <c r="P17" s="10">
        <v>198.42</v>
      </c>
      <c r="Q17" s="8">
        <f t="shared" si="0"/>
        <v>197.45</v>
      </c>
      <c r="R17" s="9">
        <f t="shared" si="3"/>
        <v>0.9699999999999989</v>
      </c>
      <c r="S17" s="9">
        <f t="shared" si="1"/>
        <v>2.1999999999999886</v>
      </c>
      <c r="T17" s="11">
        <f t="shared" si="2"/>
        <v>15.925925925925544</v>
      </c>
      <c r="U17" s="12">
        <v>0.8</v>
      </c>
      <c r="V17" s="13"/>
      <c r="W17" s="13"/>
      <c r="X17" s="14">
        <v>2.7</v>
      </c>
      <c r="Y17" s="7"/>
      <c r="Z17" s="7"/>
      <c r="AA17" s="7" t="s">
        <v>40</v>
      </c>
      <c r="AB17" s="7"/>
      <c r="AC17" s="7"/>
      <c r="AD17" s="15"/>
      <c r="AE17" s="16"/>
      <c r="AF17" s="17" t="s">
        <v>38</v>
      </c>
    </row>
    <row r="18" spans="2:32" ht="12.75">
      <c r="B18" s="5" t="s">
        <v>49</v>
      </c>
      <c r="C18" s="6">
        <v>-597411.9557</v>
      </c>
      <c r="D18" s="6">
        <v>-1162439.7864</v>
      </c>
      <c r="E18" s="6">
        <v>-597410.114</v>
      </c>
      <c r="F18" s="6">
        <v>-1162439.5437</v>
      </c>
      <c r="G18" s="6"/>
      <c r="H18" s="9">
        <v>196.05</v>
      </c>
      <c r="I18" s="8">
        <f>H18+0.1</f>
        <v>196.15</v>
      </c>
      <c r="J18" s="9"/>
      <c r="K18" s="9"/>
      <c r="L18" s="9"/>
      <c r="M18" s="9"/>
      <c r="N18" s="9"/>
      <c r="O18" s="9"/>
      <c r="P18" s="10">
        <v>198.52</v>
      </c>
      <c r="Q18" s="8">
        <f t="shared" si="0"/>
        <v>197.55</v>
      </c>
      <c r="R18" s="9">
        <f t="shared" si="3"/>
        <v>0.9699999999999989</v>
      </c>
      <c r="S18" s="9">
        <f t="shared" si="1"/>
        <v>2.3700000000000045</v>
      </c>
      <c r="T18" s="11">
        <f t="shared" si="2"/>
        <v>31.57894736842135</v>
      </c>
      <c r="U18" s="12">
        <v>0.8</v>
      </c>
      <c r="V18" s="13"/>
      <c r="W18" s="13"/>
      <c r="X18" s="14">
        <v>1.9</v>
      </c>
      <c r="Y18" s="7"/>
      <c r="Z18" s="7"/>
      <c r="AA18" s="7" t="s">
        <v>39</v>
      </c>
      <c r="AB18" s="7"/>
      <c r="AC18" s="7"/>
      <c r="AD18" s="15"/>
      <c r="AE18" s="16"/>
      <c r="AF18" s="17" t="s">
        <v>38</v>
      </c>
    </row>
    <row r="19" spans="2:32" ht="12.75">
      <c r="B19" s="5" t="s">
        <v>50</v>
      </c>
      <c r="C19" s="6">
        <v>-597410.7874</v>
      </c>
      <c r="D19" s="6">
        <v>-1162448.6497</v>
      </c>
      <c r="E19" s="6">
        <v>-597408.8707</v>
      </c>
      <c r="F19" s="6">
        <v>-1162448.397</v>
      </c>
      <c r="G19" s="6"/>
      <c r="H19" s="9">
        <v>196.04</v>
      </c>
      <c r="I19" s="8">
        <f>H19+0.1</f>
        <v>196.14</v>
      </c>
      <c r="J19" s="9"/>
      <c r="K19" s="9"/>
      <c r="L19" s="9"/>
      <c r="M19" s="9"/>
      <c r="N19" s="9"/>
      <c r="O19" s="9"/>
      <c r="P19" s="10">
        <v>198.53</v>
      </c>
      <c r="Q19" s="8">
        <f t="shared" si="0"/>
        <v>197.56</v>
      </c>
      <c r="R19" s="9">
        <f t="shared" si="3"/>
        <v>0.9699999999999989</v>
      </c>
      <c r="S19" s="9">
        <f t="shared" si="1"/>
        <v>2.390000000000015</v>
      </c>
      <c r="T19" s="11">
        <f t="shared" si="2"/>
        <v>32.631578947369256</v>
      </c>
      <c r="U19" s="12">
        <v>0.8</v>
      </c>
      <c r="V19" s="13"/>
      <c r="W19" s="13"/>
      <c r="X19" s="14">
        <v>1.9</v>
      </c>
      <c r="Y19" s="7"/>
      <c r="Z19" s="7"/>
      <c r="AA19" s="7" t="s">
        <v>39</v>
      </c>
      <c r="AB19" s="7"/>
      <c r="AC19" s="7"/>
      <c r="AD19" s="15"/>
      <c r="AE19" s="16"/>
      <c r="AF19" s="17" t="s">
        <v>38</v>
      </c>
    </row>
    <row r="20" spans="2:32" ht="12.75">
      <c r="B20" s="5" t="s">
        <v>51</v>
      </c>
      <c r="C20" s="6">
        <v>-597406.7968</v>
      </c>
      <c r="D20" s="6">
        <v>-1162480.4464</v>
      </c>
      <c r="E20" s="6">
        <v>-597405.1315</v>
      </c>
      <c r="F20" s="6">
        <v>-1162480.2494</v>
      </c>
      <c r="G20" s="6"/>
      <c r="H20" s="9">
        <v>195.93</v>
      </c>
      <c r="I20" s="8">
        <f>H20+0.1</f>
        <v>196.03</v>
      </c>
      <c r="J20" s="9"/>
      <c r="K20" s="9"/>
      <c r="L20" s="9"/>
      <c r="M20" s="9"/>
      <c r="N20" s="9"/>
      <c r="O20" s="9"/>
      <c r="P20" s="10">
        <v>198.62</v>
      </c>
      <c r="Q20" s="8">
        <f t="shared" si="0"/>
        <v>197.65</v>
      </c>
      <c r="R20" s="9">
        <f t="shared" si="3"/>
        <v>0.9699999999999989</v>
      </c>
      <c r="S20" s="9">
        <f t="shared" si="1"/>
        <v>2.5900000000000034</v>
      </c>
      <c r="T20" s="11">
        <f t="shared" si="2"/>
        <v>24.705882352941448</v>
      </c>
      <c r="U20" s="12">
        <v>1.2</v>
      </c>
      <c r="V20" s="13"/>
      <c r="W20" s="13"/>
      <c r="X20" s="14">
        <v>1.7</v>
      </c>
      <c r="Y20" s="7"/>
      <c r="Z20" s="7"/>
      <c r="AA20" s="7" t="s">
        <v>39</v>
      </c>
      <c r="AB20" s="7"/>
      <c r="AC20" s="7"/>
      <c r="AD20" s="15"/>
      <c r="AE20" s="16"/>
      <c r="AF20" s="17" t="s">
        <v>38</v>
      </c>
    </row>
    <row r="21" spans="2:32" ht="13.5" thickBot="1">
      <c r="B21" s="21" t="s">
        <v>52</v>
      </c>
      <c r="C21" s="22">
        <v>-597401.988</v>
      </c>
      <c r="D21" s="22">
        <v>-1162521.1628</v>
      </c>
      <c r="E21" s="22">
        <v>-597400.3527</v>
      </c>
      <c r="F21" s="22">
        <v>-1162520.9578</v>
      </c>
      <c r="G21" s="22"/>
      <c r="H21" s="19">
        <v>195.82</v>
      </c>
      <c r="I21" s="23">
        <f>H21+0.1</f>
        <v>195.92</v>
      </c>
      <c r="J21" s="19"/>
      <c r="K21" s="19"/>
      <c r="L21" s="19"/>
      <c r="M21" s="19"/>
      <c r="N21" s="19"/>
      <c r="O21" s="19"/>
      <c r="P21" s="24">
        <v>198.7</v>
      </c>
      <c r="Q21" s="23">
        <f t="shared" si="0"/>
        <v>197.73</v>
      </c>
      <c r="R21" s="19">
        <f t="shared" si="3"/>
        <v>0.9699999999999989</v>
      </c>
      <c r="S21" s="19">
        <f t="shared" si="1"/>
        <v>2.780000000000001</v>
      </c>
      <c r="T21" s="25">
        <f t="shared" si="2"/>
        <v>21.678321678321836</v>
      </c>
      <c r="U21" s="26">
        <v>1.5</v>
      </c>
      <c r="V21" s="27"/>
      <c r="W21" s="27"/>
      <c r="X21" s="28">
        <v>1.43</v>
      </c>
      <c r="Y21" s="18"/>
      <c r="Z21" s="18"/>
      <c r="AA21" s="18" t="s">
        <v>39</v>
      </c>
      <c r="AB21" s="18"/>
      <c r="AC21" s="18"/>
      <c r="AD21" s="20"/>
      <c r="AE21" s="29"/>
      <c r="AF21" s="43" t="s">
        <v>38</v>
      </c>
    </row>
    <row r="22" spans="2:29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2:29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2:29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2:29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2:29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2:29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2:29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2:29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2:29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2:29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2:29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2:29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2:29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2:29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2:29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2:29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2:29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2:29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2:29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2:29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2:29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2:29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2:29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2:29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2:29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2:29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2:29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2:29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2:29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2:29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2:29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2:29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2:29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2:29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2:29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2:29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2:29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2:29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2:29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2:29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2:29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2:29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2:29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2:29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2:29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2:29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2:29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2:29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2:29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2:29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2:29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2:29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2:29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2:29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2:29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2:29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2:29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2:29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2:29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2:29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2:29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2:29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2:29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2:29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2:29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2:29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2:29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2:29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2:29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2:29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2:29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2:29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2:29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2:29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2:29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2:29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2:29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2:29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2:29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2:29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2:29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2:29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2:29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2:29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2:29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2:29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2:29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2:29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2:29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2:29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2:29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2:29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2:29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2:29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2:29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2:29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2:29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2:29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2:29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2:29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2:29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2:29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2:29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2:29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2:29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2:29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2:29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2:29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2:29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2:29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2:29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2:29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2:29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2:29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2:29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2:29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2:29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2:29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2:29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2:29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2:29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2:29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2:29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2:29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2:29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2:29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2:29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2:29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2:29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2:29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2:29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2:29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2:29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2:29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2:29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2:29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2:29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2:29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2:29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2:29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2:29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2:29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2:29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2:29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2:29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2:29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2:29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2:29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2:29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2:29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2:29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2:29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2:29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2:29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2:29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2:29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2:29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2:29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2:29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2:29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2:29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2:29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2:29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2:29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2:29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2:29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2:29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2:29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2:29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2:29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2:29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2:29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2:29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2:29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2:29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2:29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2:29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2:29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2:29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2:29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2:29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2:29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2:29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2:29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2:29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2:29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2:29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2:29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2:29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2:29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2:29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2:29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2:29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2:29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2:29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2:29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2:29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2:29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2:29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2:29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2:29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2:29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2:29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2:29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2:29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2:29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2:29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2:29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2:29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2:29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2:29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2:29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2:29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2:29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2:29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2:29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2:29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2:29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2:29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2:29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2:29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2:29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2:29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2:29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2:29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2:29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2:29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2:29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2:29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2:29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2:29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2:29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2:29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2:29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2:29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2:29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2:29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2:29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2:29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2:29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2:29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2:29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2:29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2:29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2:29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2:29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2:29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2:29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2:29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2:29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2:29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2:29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2:29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2:29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2:29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2:29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2:29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2:29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2:29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2:29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2:29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2:29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2:29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2:29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2:29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2:29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2:29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2:29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2:29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2:29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2:29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2:29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2:29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2:29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2:29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2:29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2:29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2:29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2:29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2:29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2:29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2:29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2:29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2:29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2:29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2:29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2:29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2:29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2:29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2:29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2:29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2:29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2:29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2:29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2:29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2:29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2:29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2:29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2:29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2:29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2:29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2:29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2:29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2:29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2:29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2:29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2:29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2:29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2:29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2:29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2:29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2:29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2:29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2:29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2:29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2:29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2:29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2:29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2:29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2:29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2:29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2:29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2:29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2:29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2:29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2:29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2:29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2:29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2:29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2:29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2:29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2:29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2:29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2:29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2:29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2:29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2:29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2:29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2:29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2:29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2:29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2:29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2:29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2:29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2:29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2:29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2:29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2:29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2:29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2:29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2:29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2:29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2:29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2:29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2:29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2:29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2:29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2:29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2:29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2:29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2:29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2:29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2:29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2:29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2:29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2:29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2:29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2:29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2:29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2:29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2:29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2:29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2:29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2:29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2:29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2:29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2:29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2:29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2:29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2:29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2:29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2:29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2:29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2:29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2:29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2:29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2:29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2:29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2:29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2:29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2:29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2:29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2:29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2:29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2:29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2:29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2:29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2:29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2:29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2:29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2:29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2:29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2:29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2:29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2:29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2:29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2:29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2:29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2:29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2:29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2:29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2:29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2:29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2:29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2:29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2:29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2:29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2:29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2:29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2:29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2:29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2:29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2:29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2:29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2:29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2:29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2:29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2:29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2:29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2:29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2:29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2:29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2:29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2:29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2:29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2:29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2:29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2:29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2:29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2:29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2:29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2:29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2:29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2:29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2:29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2:29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2:29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2:29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2:29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2:29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2:29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2:29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2:29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2:29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2:29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2:29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2:29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2:29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2:29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2:29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2:29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2:29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2:29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2:29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2:29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2:29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2:29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2:29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2:29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2:29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2:29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2:29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2:29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2:29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2:29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2:29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2:29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2:29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2:29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2:29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2:29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2:29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2:29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2:29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2:29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2:29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2:29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2:29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2:29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2:29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2:29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2:29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2:29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2:29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2:29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2:29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2:29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2:29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2:29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2:29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2:29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2:29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2:29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2:29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2:29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2:29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2:29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2:29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2:29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2:29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2:29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2:29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2:29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2:29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2:29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2:29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2:29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2:29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2:29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2:29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2:29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2:29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2:29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2:29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2:29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2:29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2:29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2:29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2:29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2:29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2:29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2:29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2:29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2:29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2:29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2:29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2:29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2:29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2:29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2:29" ht="12.7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2:29" ht="12.7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2:29" ht="12.7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2:29" ht="12.7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2:29" ht="12.7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2:29" ht="12.7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2:29" ht="12.7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2:29" ht="12.7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2:29" ht="12.7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2:29" ht="12.7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2:29" ht="12.7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2:29" ht="12.7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2:29" ht="12.7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2:29" ht="12.7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2:29" ht="12.7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2:29" ht="12.7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2:29" ht="12.7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2:29" ht="12.7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2:29" ht="12.7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2:29" ht="12.7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2:29" ht="12.7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2:29" ht="12.7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2:29" ht="12.7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2:29" ht="12.7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2:29" ht="12.7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2:29" ht="12.7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2:29" ht="12.7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2:29" ht="12.7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2:29" ht="12.7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2:29" ht="12.7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2:29" ht="12.7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2:29" ht="12.7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2:29" ht="12.7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2:29" ht="12.7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2:29" ht="12.7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2:29" ht="12.7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2:29" ht="12.7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2:29" ht="12.7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2:29" ht="12.7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2:29" ht="12.7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2:29" ht="12.7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2:29" ht="12.7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2:29" ht="12.7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2:29" ht="12.7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2:29" ht="12.7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2:29" ht="12.7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2:29" ht="12.7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2:29" ht="12.7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2:29" ht="12.7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2:29" ht="12.7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2:29" ht="12.7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2:29" ht="12.7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2:29" ht="12.7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2:29" ht="12.7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2:29" ht="12.7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2:29" ht="12.7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2:29" ht="12.7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2:29" ht="12.7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2:29" ht="12.7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2:29" ht="12.7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2:29" ht="12.7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2:29" ht="12.7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2:29" ht="12.7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2:29" ht="12.7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2:29" ht="12.7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2:29" ht="12.7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2:29" ht="12.7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2:29" ht="12.7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2:29" ht="12.7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2:29" ht="12.7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2:29" ht="12.7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2:29" ht="12.7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2:29" ht="12.7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2:29" ht="12.7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2:29" ht="12.7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2:29" ht="12.7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2:29" ht="12.7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2:29" ht="12.7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2:29" ht="12.7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2:29" ht="12.7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2:29" ht="12.7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2:29" ht="12.7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2:29" ht="12.7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2:29" ht="12.7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2:29" ht="12.7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2:29" ht="12.7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2:29" ht="12.7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2:29" ht="12.7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2:29" ht="12.7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2:29" ht="12.7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2:29" ht="12.7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2:29" ht="12.7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2:29" ht="12.7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2:29" ht="12.7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2:29" ht="12.7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2:29" ht="12.7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2:29" ht="12.7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2:29" ht="12.7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2:29" ht="12.7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2:29" ht="12.7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2:29" ht="12.7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2:29" ht="12.7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2:29" ht="12.7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2:29" ht="12.7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2:29" ht="12.7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2:29" ht="12.7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2:29" ht="12.7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2:29" ht="12.7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2:29" ht="12.7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2:29" ht="12.7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2:29" ht="12.7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2:29" ht="12.7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2:29" ht="12.7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2:29" ht="12.7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2:29" ht="12.7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2:29" ht="12.7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2:29" ht="12.7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2:29" ht="12.7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2:29" ht="12.7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2:29" ht="12.7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2:29" ht="12.7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2:29" ht="12.7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2:29" ht="12.7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2:29" ht="12.7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2:29" ht="12.7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2:29" ht="12.7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2:29" ht="12.7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2:29" ht="12.7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2:29" ht="12.7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2:29" ht="12.7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2:29" ht="12.7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2:29" ht="12.7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2:29" ht="12.7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2:29" ht="12.7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2:29" ht="12.7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2:29" ht="12.7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2:29" ht="12.7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2:29" ht="12.7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2:29" ht="12.7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2:29" ht="12.7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2:29" ht="12.7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2:29" ht="12.7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2:29" ht="12.7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2:29" ht="12.7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2:29" ht="12.7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2:29" ht="12.7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2:29" ht="12.7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2:29" ht="12.7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2:29" ht="12.7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2:29" ht="12.7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2:29" ht="12.7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2:29" ht="12.7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2:29" ht="12.7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2:29" ht="12.7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2:29" ht="12.7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2:29" ht="12.7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2:29" ht="12.7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2:29" ht="12.7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2:29" ht="12.7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2:29" ht="12.7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2:29" ht="12.7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2:29" ht="12.7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2:29" ht="12.7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2:29" ht="12.7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2:29" ht="12.7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2:29" ht="12.7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2:29" ht="12.7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2:29" ht="12.7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2:29" ht="12.7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2:29" ht="12.7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2:29" ht="12.7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2:29" ht="12.7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2:29" ht="12.7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2:29" ht="12.7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2:29" ht="12.7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2:29" ht="12.7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2:29" ht="12.7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2:29" ht="12.7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2:29" ht="12.7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2:29" ht="12.7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2:29" ht="12.7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2:29" ht="12.7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2:29" ht="12.7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2:29" ht="12.7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2:29" ht="12.7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2:29" ht="12.7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2:29" ht="12.7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2:29" ht="12.7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2:29" ht="12.7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2:29" ht="12.7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2:29" ht="12.7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2:29" ht="12.7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2:29" ht="12.7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2:29" ht="12.7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2:29" ht="12.7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2:29" ht="12.7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2:29" ht="12.7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2:29" ht="12.7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2:29" ht="12.7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2:29" ht="12.7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2:29" ht="12.7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2:29" ht="12.7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2:29" ht="12.7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2:29" ht="12.7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2:29" ht="12.7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2:29" ht="12.7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2:29" ht="12.7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2:29" ht="12.7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2:29" ht="12.7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2:29" ht="12.7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2:29" ht="12.7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2:29" ht="12.7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2:29" ht="12.7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2:29" ht="12.7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2:29" ht="12.7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2:29" ht="12.7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2:29" ht="12.7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2:29" ht="12.7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2:29" ht="12.7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2:29" ht="12.7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2:29" ht="12.7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2:29" ht="12.7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2:29" ht="12.7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2:29" ht="12.7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2:29" ht="12.7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2:29" ht="12.7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2:29" ht="12.7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2:29" ht="12.7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2:29" ht="12.7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2:29" ht="12.7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2:29" ht="12.7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2:29" ht="12.7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2:29" ht="12.7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2:29" ht="12.7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2:29" ht="12.7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2:29" ht="12.7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2:29" ht="12.7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2:29" ht="12.7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2:29" ht="12.7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2:29" ht="12.7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2:29" ht="12.7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2:29" ht="12.7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2:29" ht="12.7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2:29" ht="12.7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2:29" ht="12.7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2:29" ht="12.7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2:29" ht="12.7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2:29" ht="12.7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2:29" ht="12.7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2:29" ht="12.7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2:29" ht="12.7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2:29" ht="12.7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2:29" ht="12.7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2:29" ht="12.7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2:29" ht="12.7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2:29" ht="12.7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2:29" ht="12.7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2:29" ht="12.7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2:29" ht="12.7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2:29" ht="12.7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2:29" ht="12.7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2:29" ht="12.7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2:29" ht="12.7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2:29" ht="12.7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2:29" ht="12.7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2:29" ht="12.7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2:29" ht="12.7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2:29" ht="12.7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2:29" ht="12.7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2:29" ht="12.7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2:29" ht="12.7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2:29" ht="12.7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2:29" ht="12.7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2:29" ht="12.7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2:29" ht="12.7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2:29" ht="12.7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2:29" ht="12.7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2:29" ht="12.7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2:29" ht="12.7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2:29" ht="12.7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2:29" ht="12.7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2:29" ht="12.7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2:29" ht="12.7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2:29" ht="12.7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2:29" ht="12.7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2:29" ht="12.7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2:29" ht="12.7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2:29" ht="12.7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2:29" ht="12.7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2:29" ht="12.7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2:29" ht="12.7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2:29" ht="12.7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2:29" ht="12.7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2:29" ht="12.7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2:29" ht="12.7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2:29" ht="12.7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2:29" ht="12.7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2:29" ht="12.7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2:29" ht="12.7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2:29" ht="12.7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2:29" ht="12.7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2:29" ht="12.7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2:29" ht="12.7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2:29" ht="12.7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2:29" ht="12.7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2:29" ht="12.7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2:29" ht="12.7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2:29" ht="12.7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2:29" ht="12.7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2:29" ht="12.7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2:29" ht="12.75">
      <c r="B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2:29" ht="12.75">
      <c r="B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</sheetData>
  <sheetProtection/>
  <mergeCells count="35">
    <mergeCell ref="B5:B13"/>
    <mergeCell ref="C5:D10"/>
    <mergeCell ref="E5:F10"/>
    <mergeCell ref="G5:G12"/>
    <mergeCell ref="H5:H12"/>
    <mergeCell ref="I5:I12"/>
    <mergeCell ref="C11:C13"/>
    <mergeCell ref="D11:D13"/>
    <mergeCell ref="E11:E13"/>
    <mergeCell ref="F11:F13"/>
    <mergeCell ref="Z5:Z13"/>
    <mergeCell ref="AA5:AA13"/>
    <mergeCell ref="AB5:AB13"/>
    <mergeCell ref="P5:P12"/>
    <mergeCell ref="Q5:Q12"/>
    <mergeCell ref="R5:R12"/>
    <mergeCell ref="S5:S12"/>
    <mergeCell ref="T5:T11"/>
    <mergeCell ref="U5:U11"/>
    <mergeCell ref="AC5:AC13"/>
    <mergeCell ref="AD5:AD13"/>
    <mergeCell ref="AE5:AE13"/>
    <mergeCell ref="AF5:AF13"/>
    <mergeCell ref="J6:K6"/>
    <mergeCell ref="N6:O6"/>
    <mergeCell ref="V13:X13"/>
    <mergeCell ref="V5:V11"/>
    <mergeCell ref="W5:W11"/>
    <mergeCell ref="X5:X11"/>
    <mergeCell ref="G13:I13"/>
    <mergeCell ref="J13:K13"/>
    <mergeCell ref="L13:M13"/>
    <mergeCell ref="N13:O13"/>
    <mergeCell ref="P13:Q13"/>
    <mergeCell ref="R13:S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SUDOP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Laichter Tomáš Ing.</cp:lastModifiedBy>
  <cp:lastPrinted>2016-03-01T12:20:22Z</cp:lastPrinted>
  <dcterms:created xsi:type="dcterms:W3CDTF">2000-03-23T10:01:42Z</dcterms:created>
  <dcterms:modified xsi:type="dcterms:W3CDTF">2023-04-11T12:05:06Z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d:\pw_data\tomas.laichter\</vt:lpwstr>
  </property>
</Properties>
</file>