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000" ContentType="image/x-e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640" tabRatio="924" firstSheet="14" activeTab="19"/>
  </bookViews>
  <sheets>
    <sheet name="Titulka" sheetId="67" r:id="rId1"/>
    <sheet name="Souhrn" sheetId="3" r:id="rId2"/>
    <sheet name="SO_001_H_rekap_Hanouškova" sheetId="42" r:id="rId3"/>
    <sheet name="SO_001_H_rozp_Hanouškova" sheetId="43" r:id="rId4"/>
    <sheet name="SO_101_H_rekap_Hanouškova" sheetId="59" r:id="rId5"/>
    <sheet name="SO_101_H_rozp_Hanouškova" sheetId="60" r:id="rId6"/>
    <sheet name="SO_110_H_rekap_Hanouškova" sheetId="55" r:id="rId7"/>
    <sheet name="SO_110_H_rozp_Hanouškova" sheetId="56" r:id="rId8"/>
    <sheet name="SO_111_H_rekap_Hanouškova" sheetId="49" r:id="rId9"/>
    <sheet name="SO_111_H_rozp_Hanouškova" sheetId="50" r:id="rId10"/>
    <sheet name="SO_201_H_rekap_Hanouškova" sheetId="25" r:id="rId11"/>
    <sheet name="SO_201_H_rozp_Hanouškova" sheetId="26" r:id="rId12"/>
    <sheet name="SO_301_H_rekap_Hanouškova" sheetId="7" r:id="rId13"/>
    <sheet name="SO_301_H_rozp_Hanouškova" sheetId="8" r:id="rId14"/>
    <sheet name="SO_401_H_rekap_Hanouškova" sheetId="10" r:id="rId15"/>
    <sheet name="SO_401_H_rozp_Hanouškova" sheetId="9" r:id="rId16"/>
    <sheet name="SO_801_H_rekap_Hanouškova" sheetId="35" r:id="rId17"/>
    <sheet name="SO_801_H_rozp_Hanouškova" sheetId="36" r:id="rId18"/>
    <sheet name="Vedlejší náklady_rekap" sheetId="65" r:id="rId19"/>
    <sheet name="Vedlejší náklady_rozp" sheetId="66" r:id="rId20"/>
  </sheets>
  <definedNames>
    <definedName name="_xlnm.Print_Area" localSheetId="2">'SO_001_H_rekap_Hanouškova'!$A$1:$C$17</definedName>
    <definedName name="_xlnm.Print_Area" localSheetId="3">'SO_001_H_rozp_Hanouškova'!$A$1:$H$15</definedName>
    <definedName name="_xlnm.Print_Area" localSheetId="4">'SO_101_H_rekap_Hanouškova'!$A$1:$C$21</definedName>
    <definedName name="_xlnm.Print_Area" localSheetId="5">'SO_101_H_rozp_Hanouškova'!$A$1:$I$86</definedName>
    <definedName name="_xlnm.Print_Area" localSheetId="6">'SO_110_H_rekap_Hanouškova'!$A$1:$C$16</definedName>
    <definedName name="_xlnm.Print_Area" localSheetId="7">'SO_110_H_rozp_Hanouškova'!$A$1:$I$19</definedName>
    <definedName name="_xlnm.Print_Area" localSheetId="8">'SO_111_H_rekap_Hanouškova'!$A$1:$C$16</definedName>
    <definedName name="_xlnm.Print_Area" localSheetId="9">'SO_111_H_rozp_Hanouškova'!$A$1:$I$17</definedName>
    <definedName name="_xlnm.Print_Area" localSheetId="10">'SO_201_H_rekap_Hanouškova'!$A$1:$C$20</definedName>
    <definedName name="_xlnm.Print_Area" localSheetId="11">'SO_201_H_rozp_Hanouškova'!$A$1:$I$45</definedName>
    <definedName name="_xlnm.Print_Area" localSheetId="12">'SO_301_H_rekap_Hanouškova'!$A$1:$C$18</definedName>
    <definedName name="_xlnm.Print_Area" localSheetId="13">'SO_301_H_rozp_Hanouškova'!$A$1:$I$41</definedName>
    <definedName name="_xlnm.Print_Area" localSheetId="14">'SO_401_H_rekap_Hanouškova'!$A$1:$C$22</definedName>
    <definedName name="_xlnm.Print_Area" localSheetId="15">'SO_401_H_rozp_Hanouškova'!$A$1:$L$98</definedName>
    <definedName name="_xlnm.Print_Area" localSheetId="16">'SO_801_H_rekap_Hanouškova'!$A$1:$C$16</definedName>
    <definedName name="_xlnm.Print_Area" localSheetId="17">'SO_801_H_rozp_Hanouškova'!$A$1:$H$19</definedName>
    <definedName name="_xlnm.Print_Area" localSheetId="1">'Souhrn'!$A$1:$E$20</definedName>
    <definedName name="_xlnm.Print_Area" localSheetId="18">'Vedlejší náklady_rekap'!$A$1:$C$18</definedName>
    <definedName name="_xlnm.Print_Area" localSheetId="19">'Vedlejší náklady_rozp'!$A$1:$L$23</definedName>
    <definedName name="_xlnm.Print_Titles" localSheetId="5">'SO_101_H_rozp_Hanouškova'!$1:$8</definedName>
    <definedName name="_xlnm.Print_Titles" localSheetId="11">'SO_201_H_rozp_Hanouškova'!$1:$8</definedName>
    <definedName name="_xlnm.Print_Titles" localSheetId="13">'SO_301_H_rozp_Hanouškova'!$1:$8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comments4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sharedStrings.xml><?xml version="1.0" encoding="utf-8"?>
<sst xmlns="http://schemas.openxmlformats.org/spreadsheetml/2006/main" count="1178" uniqueCount="490">
  <si>
    <t>Stavba:</t>
  </si>
  <si>
    <t>Objekt:</t>
  </si>
  <si>
    <t>SO 111 Dopravní opatření</t>
  </si>
  <si>
    <t>Objednatel:</t>
  </si>
  <si>
    <t>Vypracoval:</t>
  </si>
  <si>
    <t>Datum:</t>
  </si>
  <si>
    <t>Poř.</t>
  </si>
  <si>
    <t>Typ</t>
  </si>
  <si>
    <t>Kód</t>
  </si>
  <si>
    <t>Popis</t>
  </si>
  <si>
    <t>MJ</t>
  </si>
  <si>
    <t>Výměra</t>
  </si>
  <si>
    <t>Jedn. cena</t>
  </si>
  <si>
    <t>Cena</t>
  </si>
  <si>
    <t>Cenová soustava</t>
  </si>
  <si>
    <t>09: Ostatní konstrukce a práce</t>
  </si>
  <si>
    <t>SP</t>
  </si>
  <si>
    <t>kpl</t>
  </si>
  <si>
    <t>celkem za díl:</t>
  </si>
  <si>
    <t>celkem za SO:</t>
  </si>
  <si>
    <t>Městská část Praha 8, Zenklova 1/35                                             180 48 Praha  8 - Libeň</t>
  </si>
  <si>
    <t>Ing. Marcel Malík,             SUDOP PRAHA a.s.              Olšanská 2643/1a, 130 80 Praha 3</t>
  </si>
  <si>
    <t>04/2020</t>
  </si>
  <si>
    <t>REKAPITULACE DODAVATELSKÝCH NÁKLADŮ STAVBY</t>
  </si>
  <si>
    <t>ZÁKLADNÍ + VEDLEJŠÍ NÁKLADY (HL.III+VI)</t>
  </si>
  <si>
    <t>KČ</t>
  </si>
  <si>
    <t>DODAVATELSKÉ NÁKLADY AKCE
                  BEZ DPH CELKEM</t>
  </si>
  <si>
    <t>DAŇ Z PŘIDANÉ HODNOTY  21%</t>
  </si>
  <si>
    <t>DODAVATELSKÉ NÁKLADY AKCE
VČ. DPH CELKEM (HL. III+VI)</t>
  </si>
  <si>
    <t>REKAPITULACE ROZPOČTU</t>
  </si>
  <si>
    <t>Část:</t>
  </si>
  <si>
    <t xml:space="preserve">JKSO: </t>
  </si>
  <si>
    <t>822 Komunikace pozemní a letiště</t>
  </si>
  <si>
    <t>Zhotovitel:</t>
  </si>
  <si>
    <t>Ing. Marcel Malík,             SUDOP PRAHA a.s.</t>
  </si>
  <si>
    <t>Cena celkem</t>
  </si>
  <si>
    <t>Hmotnost celkem</t>
  </si>
  <si>
    <t>09</t>
  </si>
  <si>
    <t>Ostatní konstrukce a práce</t>
  </si>
  <si>
    <t>Celkem</t>
  </si>
  <si>
    <t>05/2020</t>
  </si>
  <si>
    <t>91400</t>
  </si>
  <si>
    <t>DOČASNÉ ZAKRYTÍ NEBO OTOČENÍ STÁVAJÍCÍCH DOPRAVNÍCH ZNAČEK</t>
  </si>
  <si>
    <t>komplet pro všechny etapy;
zahrnuje zakrytí dočasně neplatných svislých dopravních značek (nebo jejich částí) bez ohledu na způsob a na jejich velikost (zakrytí neprůhledným materiálem nebo otočení značky) a jeho následné odstranění</t>
  </si>
  <si>
    <t>POMOC PRÁCE ZAJIŠŤ NEBO ZŘÍZ REGULACI A OCHRANU DOPRAVY</t>
  </si>
  <si>
    <t>03720</t>
  </si>
  <si>
    <t>1; pronájem dopravního značení po celou dobu výstavby, dle schémat uvedených v příloze objektu SO 111;
zahrnuje objednatelem povolené náklady na požadovaná zařízení zhotovitele</t>
  </si>
  <si>
    <t>KUS</t>
  </si>
  <si>
    <t>DOPRAVNÍ ZNAČKY ZÁKLADNÍ VELIKOSTI OCELOVÉ FÓLIE TŘ 2 - DODÁVKA A MONTÁŽ</t>
  </si>
  <si>
    <t>914131</t>
  </si>
  <si>
    <t>DOPRAVNÍ ZNAČKY ZÁKLADNÍ VELIKOSTI OCELOVÉ FÓLIE TŘ 2 - DEMONTÁŽ</t>
  </si>
  <si>
    <t>914133</t>
  </si>
  <si>
    <t>M2</t>
  </si>
  <si>
    <t>VODOROVNÉ DOPRAVNÍ ZNAČENÍ PLASTEM HLADKÉ - DODÁVKA A POKLÁDKA</t>
  </si>
  <si>
    <t>915211</t>
  </si>
  <si>
    <t>827.2 Kanalizace trubní</t>
  </si>
  <si>
    <t>SO 301 Uliční vpusti</t>
  </si>
  <si>
    <t>Ing. Tomáš Laichter,             SUDOP PRAHA a.s.</t>
  </si>
  <si>
    <t>Ing. Tomáš Laichter,             SUDOP PRAHA a.s.              Olšanská 2643/1a, 130 80 Praha 3</t>
  </si>
  <si>
    <t>01: Zemní práce</t>
  </si>
  <si>
    <t>131738</t>
  </si>
  <si>
    <t>HLOUBENÍ JAM ZAPAŽ I NEPAŽ TŘ. I, ODVOZ DO 20KM</t>
  </si>
  <si>
    <t>m3</t>
  </si>
  <si>
    <t>M3</t>
  </si>
  <si>
    <t>ULOŽENÍ SYPANINY DO NÁSYPŮ A NA SKLÁDKY BEZ ZHUTNĚNÍ</t>
  </si>
  <si>
    <t>17120</t>
  </si>
  <si>
    <t>17481</t>
  </si>
  <si>
    <t>ZÁSYP JAM A RÝH Z NAKUPOVANÝCH MATERIÁLŮ</t>
  </si>
  <si>
    <t>17581</t>
  </si>
  <si>
    <t>OBSYP POTRUBÍ A OBJEKTŮ Z NAKUPOVANÝCH MATERIÁLŮ</t>
  </si>
  <si>
    <t>83433</t>
  </si>
  <si>
    <t>89712</t>
  </si>
  <si>
    <t>POTRUBÍ Z TRUB KAMENINOVÝCH DN DO 150MM</t>
  </si>
  <si>
    <t>VPUSŤ KANALIZAČNÍ ULIČNÍ KOMPLETNÍ Z BETONOVÝCH DÍLCŮ</t>
  </si>
  <si>
    <t>OBETONOVÁNÍ POTRUBÍ Z PROSTÉHO BETONU DO C12/15</t>
  </si>
  <si>
    <t>ZKOUŠKA VODOTĚSNOSTI POTRUBÍ DN DO 150MM</t>
  </si>
  <si>
    <t>899632</t>
  </si>
  <si>
    <t>M</t>
  </si>
  <si>
    <t>89980</t>
  </si>
  <si>
    <t>TELEVIZNÍ PROHLÍDKA POTRUBÍ</t>
  </si>
  <si>
    <t>04: Vodorovné konstrukce</t>
  </si>
  <si>
    <t>45131</t>
  </si>
  <si>
    <t>PODKL A VÝPLŇ VRSTVY Z PROST BET</t>
  </si>
  <si>
    <t>08: Trubní vedení</t>
  </si>
  <si>
    <t>01</t>
  </si>
  <si>
    <t>Zemní práce</t>
  </si>
  <si>
    <t>04</t>
  </si>
  <si>
    <t>Vodorovné konstrukce</t>
  </si>
  <si>
    <t>Trubní vedení</t>
  </si>
  <si>
    <t>OTSKP</t>
  </si>
  <si>
    <t>899522</t>
  </si>
  <si>
    <t>viz. Výkaz výměr
Technická specifikace položky odpovídá příslušné cenové soustavě.</t>
  </si>
  <si>
    <t>ROZPOČET S VÝKAZEM VÝMĚR</t>
  </si>
  <si>
    <t xml:space="preserve">Zhotovitel:   </t>
  </si>
  <si>
    <t xml:space="preserve">Zpracoval:   </t>
  </si>
  <si>
    <t>Č.</t>
  </si>
  <si>
    <t>KCN</t>
  </si>
  <si>
    <t>Kód položky</t>
  </si>
  <si>
    <t>Množství celkem</t>
  </si>
  <si>
    <t>Cena jednotková</t>
  </si>
  <si>
    <t>Dodávka celkem</t>
  </si>
  <si>
    <t>Montáž celkem</t>
  </si>
  <si>
    <t>Hmotnost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</si>
  <si>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</si>
  <si>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</si>
  <si>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</si>
  <si>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</si>
  <si>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</si>
  <si>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</si>
  <si>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</si>
  <si>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</si>
  <si>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</si>
  <si>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</si>
  <si>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</si>
  <si>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</si>
  <si>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</si>
  <si>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</si>
  <si>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</si>
  <si>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</si>
  <si>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275313911</t>
  </si>
  <si>
    <t>589</t>
  </si>
  <si>
    <t>58933322</t>
  </si>
  <si>
    <t xml:space="preserve">beton C 30/37 X0 kamenivo frakce 0/8   </t>
  </si>
  <si>
    <t>997</t>
  </si>
  <si>
    <t xml:space="preserve">Přesun sutě   </t>
  </si>
  <si>
    <t>221</t>
  </si>
  <si>
    <t>997221612</t>
  </si>
  <si>
    <t>t</t>
  </si>
  <si>
    <t>997221815</t>
  </si>
  <si>
    <t>PSV</t>
  </si>
  <si>
    <t xml:space="preserve">Práce a dodávky PSV   </t>
  </si>
  <si>
    <t>741</t>
  </si>
  <si>
    <t xml:space="preserve">Elektroinstalace - silnoproud   </t>
  </si>
  <si>
    <t>741122624</t>
  </si>
  <si>
    <t>m</t>
  </si>
  <si>
    <t>341</t>
  </si>
  <si>
    <t>34111080</t>
  </si>
  <si>
    <t xml:space="preserve">kabel silový s Cu jádrem 1 kV 4x16mm2   </t>
  </si>
  <si>
    <t>741123224.D</t>
  </si>
  <si>
    <t>741128002</t>
  </si>
  <si>
    <t>kus</t>
  </si>
  <si>
    <t>10.438.306</t>
  </si>
  <si>
    <t xml:space="preserve">Štítek Weidmuller WKM 8/20   </t>
  </si>
  <si>
    <t>KS</t>
  </si>
  <si>
    <t>741130006</t>
  </si>
  <si>
    <t>741130025</t>
  </si>
  <si>
    <t>741372833</t>
  </si>
  <si>
    <t>741410021.D</t>
  </si>
  <si>
    <t>741410041</t>
  </si>
  <si>
    <t>354</t>
  </si>
  <si>
    <t>35441073</t>
  </si>
  <si>
    <t xml:space="preserve">drát D 10mm FeZn   </t>
  </si>
  <si>
    <t>kg</t>
  </si>
  <si>
    <t>741420021</t>
  </si>
  <si>
    <t>35441996</t>
  </si>
  <si>
    <t xml:space="preserve">svorka odbočovací a spojovací pro spojování kruhových a páskových vodičů, FeZn   </t>
  </si>
  <si>
    <t xml:space="preserve">Práce a dodávky M   </t>
  </si>
  <si>
    <t>21-M</t>
  </si>
  <si>
    <t xml:space="preserve">Elektromontáže   </t>
  </si>
  <si>
    <t>921</t>
  </si>
  <si>
    <t>210021064.N</t>
  </si>
  <si>
    <t>345</t>
  </si>
  <si>
    <t>34575122</t>
  </si>
  <si>
    <t xml:space="preserve">deska kabelová krycí PE červená, 300x9x4 mm   </t>
  </si>
  <si>
    <t>210202013</t>
  </si>
  <si>
    <t>1255212</t>
  </si>
  <si>
    <t>210204011</t>
  </si>
  <si>
    <t>316</t>
  </si>
  <si>
    <t>31674109</t>
  </si>
  <si>
    <t>31674113.N</t>
  </si>
  <si>
    <t xml:space="preserve">pouzdro pro stožár do betonového základu   </t>
  </si>
  <si>
    <t>210204201</t>
  </si>
  <si>
    <t>34561662.N</t>
  </si>
  <si>
    <t>210812011</t>
  </si>
  <si>
    <t>34111030</t>
  </si>
  <si>
    <t xml:space="preserve">kabel silový s Cu jádrem 1 kV 3x1,5mm2   </t>
  </si>
  <si>
    <t>34561663.N</t>
  </si>
  <si>
    <t xml:space="preserve">svorkovnice stožárová více svorková   </t>
  </si>
  <si>
    <t>210204202</t>
  </si>
  <si>
    <t>46-M</t>
  </si>
  <si>
    <t xml:space="preserve">Zemní práce při extr.mont.pracích   </t>
  </si>
  <si>
    <t>946</t>
  </si>
  <si>
    <t>460050705</t>
  </si>
  <si>
    <t>460080112</t>
  </si>
  <si>
    <t>460150164</t>
  </si>
  <si>
    <t>460150194</t>
  </si>
  <si>
    <t>460300001</t>
  </si>
  <si>
    <t>460310103</t>
  </si>
  <si>
    <t>286</t>
  </si>
  <si>
    <t>28610008</t>
  </si>
  <si>
    <t xml:space="preserve">trubka pro vrtané studny PVC D 110x2,7x4000mm   </t>
  </si>
  <si>
    <t>460421013</t>
  </si>
  <si>
    <t>460520174</t>
  </si>
  <si>
    <t>34571355</t>
  </si>
  <si>
    <t xml:space="preserve">trubka elektroinstalační ohebná dvouplášťová korugovaná D 94/110 mm, HDPE+LDPE   </t>
  </si>
  <si>
    <t>A1010/1999_01.0KG</t>
  </si>
  <si>
    <t xml:space="preserve">LAK ASFALTOVÝ A1010/1999 ČERNÝ 1 KG - izolační nátěr proti vlhkosti   </t>
  </si>
  <si>
    <t>58-M</t>
  </si>
  <si>
    <t xml:space="preserve">Revize vyhrazených technických zařízení   </t>
  </si>
  <si>
    <t>958</t>
  </si>
  <si>
    <t>580108023</t>
  </si>
  <si>
    <t>HZS</t>
  </si>
  <si>
    <t xml:space="preserve">Hodinové zúčtovací sazby   </t>
  </si>
  <si>
    <t>HZS2222</t>
  </si>
  <si>
    <t>hod</t>
  </si>
  <si>
    <t>HZS4132</t>
  </si>
  <si>
    <t>HZS4211</t>
  </si>
  <si>
    <t>HZS4221</t>
  </si>
  <si>
    <t>HZS4232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</si>
  <si>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</si>
  <si>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</si>
  <si>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</si>
  <si>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</si>
  <si>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</si>
  <si>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</si>
  <si>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</si>
  <si>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</si>
  <si>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</si>
  <si>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</si>
  <si>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</si>
  <si>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</si>
  <si>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</si>
  <si>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</si>
  <si>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034303000</t>
  </si>
  <si>
    <t xml:space="preserve">Dopravní značení na staveništi   </t>
  </si>
  <si>
    <t>VRN4</t>
  </si>
  <si>
    <t xml:space="preserve">Inženýrská činnost   </t>
  </si>
  <si>
    <t>043002000</t>
  </si>
  <si>
    <t xml:space="preserve">Zkoušky a ostatní měření   </t>
  </si>
  <si>
    <t>049002000</t>
  </si>
  <si>
    <t xml:space="preserve">Ostatní inženýrská činnost   </t>
  </si>
  <si>
    <t xml:space="preserve">Celkem   </t>
  </si>
  <si>
    <t>828.75.11 Veřejné osvětlení</t>
  </si>
  <si>
    <t>Vladimír Topič,             ALMAPRO, s.r.o.</t>
  </si>
  <si>
    <t>823.27.11 Terénní a sadové úpravy</t>
  </si>
  <si>
    <t>Ing. Vojtěch Kos,             SUDOP Praha, a.s.</t>
  </si>
  <si>
    <t>SOUPIS PRACÍ / ROZPOČET</t>
  </si>
  <si>
    <t>CELKEM:</t>
  </si>
  <si>
    <t>Název SO/PS:</t>
  </si>
  <si>
    <t>Majetek:</t>
  </si>
  <si>
    <t>ISPROFIN:</t>
  </si>
  <si>
    <t>Stupeň dokumentace:</t>
  </si>
  <si>
    <t>PDPS</t>
  </si>
  <si>
    <t>Označení (S-kód):</t>
  </si>
  <si>
    <t>Zpracovatel:</t>
  </si>
  <si>
    <t>SUDOP Praha, a.s.</t>
  </si>
  <si>
    <t>Cenová úroveň:</t>
  </si>
  <si>
    <t>Ing. Vojtěch Kos</t>
  </si>
  <si>
    <t>Datum zpracování:</t>
  </si>
  <si>
    <t>Pořadové číslo:</t>
  </si>
  <si>
    <t>Název položky</t>
  </si>
  <si>
    <t>Množství</t>
  </si>
  <si>
    <t>Cena
[Kč]</t>
  </si>
  <si>
    <t>Jednotková</t>
  </si>
  <si>
    <t>SADOVNICKÉ OBDĚLÁNÍ PŮDY</t>
  </si>
  <si>
    <t>CHEMICKÉ ODPLEVELENÍ VÝBĚROVÉ</t>
  </si>
  <si>
    <t>OŠETŘENÍ DŘEVIN SOLITERNÍCH</t>
  </si>
  <si>
    <t>OCHRANA STROMŮ BEDNĚNÍM</t>
  </si>
  <si>
    <t>ZALÉVÁNÍ VODOU</t>
  </si>
  <si>
    <t xml:space="preserve">96 Demoliční a přípravné práce </t>
  </si>
  <si>
    <t>Vedlejší náklady</t>
  </si>
  <si>
    <t>00: Všeobecné konstrukce a práce</t>
  </si>
  <si>
    <t>12110</t>
  </si>
  <si>
    <t>ODKOP PRO SPOD STAVBU SILNIC A ŽELEZNIC TŘ. I</t>
  </si>
  <si>
    <t>12373</t>
  </si>
  <si>
    <t>Technická specifikace položky odpovídá příslušné cenové soustavě.</t>
  </si>
  <si>
    <t>ULOŽENÍ SYPANINY DO NÁSYPŮ SE ZHUTNĚNÍM</t>
  </si>
  <si>
    <t>17110</t>
  </si>
  <si>
    <t>ROZPROSTŘENÍ ORNICE V ROVINĚ V TL DO 0,20M</t>
  </si>
  <si>
    <t>18233</t>
  </si>
  <si>
    <t>05: Komunikace</t>
  </si>
  <si>
    <t>ASFALTOVÝ BETON PRO PODKLADNÍ VRSTVY ACP 16+, 16S TL. 60MM</t>
  </si>
  <si>
    <t>574E56</t>
  </si>
  <si>
    <t>ASFALTOVÝ BETON PRO OBRUSNÉ VRSTVY MODIFIK ACO 8 TL. 30MM</t>
  </si>
  <si>
    <t>574B21</t>
  </si>
  <si>
    <t>ASFALTOVÝ BETON PRO PODKLADNÍ VRSTVY ACP 16+, 16S TL. 80MM</t>
  </si>
  <si>
    <t>574E76</t>
  </si>
  <si>
    <t>ŘEZÁNÍ ASFALTOVÉHO KRYTU VOZOVEK TL DO 100MM</t>
  </si>
  <si>
    <t>919112</t>
  </si>
  <si>
    <t>TĚSNĚNÍ DILATAČ SPAR ASF ZÁLIVKOU MODIFIK PRŮŘ DO 100MM2</t>
  </si>
  <si>
    <t>931321</t>
  </si>
  <si>
    <t>ODSTRANĚNÍ CHODNÍKOVÝCH KAMENNÝCH OBRUBNÍKŮ</t>
  </si>
  <si>
    <t>11353</t>
  </si>
  <si>
    <t>91782</t>
  </si>
  <si>
    <t>ÚPRAVA PLÁNĚ SE ZHUTNĚNÍM V HORNINĚ TŘ. I</t>
  </si>
  <si>
    <t>FRÉZOVÁNÍ ZPEVNĚNÝCH PLOCH ASFALTOVÝCH</t>
  </si>
  <si>
    <t>11372</t>
  </si>
  <si>
    <t>ODSTRANĚNÍ KRYTU ZPEVNĚNÝCH PLOCH S ASFALTOVÝM POJIVEM</t>
  </si>
  <si>
    <t>11313</t>
  </si>
  <si>
    <t>ZALOŽENÍ TRÁVNÍKU RUČNÍM VÝSEVEM</t>
  </si>
  <si>
    <t>18241</t>
  </si>
  <si>
    <t>58261B</t>
  </si>
  <si>
    <t>KRYTY Z BETON DLAŽDIC SE ZÁMKEM BAREV RELIÉF TL 80MM DO LOŽE Z KAM</t>
  </si>
  <si>
    <t>SILNIČNÍ A CHODNÍKOVÉ OBRUBY Z BETONOVÝCH OBRUBNÍKŮ ŠÍŘ 100MM</t>
  </si>
  <si>
    <t>917223</t>
  </si>
  <si>
    <t>ZAŘÍZENÍ STAVENIŠTĚ - ZŘÍZENÍ, PROVOZ, DEMONTÁŽ</t>
  </si>
  <si>
    <t>KPL</t>
  </si>
  <si>
    <t>03100</t>
  </si>
  <si>
    <t>PROVIZORNÍ LÁVKY - NÁJEMNÉ</t>
  </si>
  <si>
    <t>027422</t>
  </si>
  <si>
    <t>Pronájem provizorních lávek a obdobného příslušenství po celou dobu trvání stavby. 
Technická specifikace položky odpovídá příslušné cenové soustavě.</t>
  </si>
  <si>
    <t>00</t>
  </si>
  <si>
    <t>Všeobecné konstrukce a práce</t>
  </si>
  <si>
    <t>05</t>
  </si>
  <si>
    <t>Komunikace</t>
  </si>
  <si>
    <t>OSTATNÍ POŽADAVKY - GEODETICKÉ ZAMĚŘENÍ - PLOŠNÉ</t>
  </si>
  <si>
    <t>029112</t>
  </si>
  <si>
    <t>HA</t>
  </si>
  <si>
    <t>OSTAT POŽADAVKY - DOKUMENTACE SKUTEČ PROVEDENÍ V DIGIT FORMĚ</t>
  </si>
  <si>
    <t>02944</t>
  </si>
  <si>
    <t>POPLATKY ZA SKLÁDKU TYP S-NO (NEBEZPEČNÝ ODPAD)</t>
  </si>
  <si>
    <t>014131</t>
  </si>
  <si>
    <t>POPLATKY ZA SKLÁDKU TYP S-OO (OSTATNÍ ODPAD)</t>
  </si>
  <si>
    <t>Městská část Praha 8, Zenklova 1/35                            180 48 Praha  8 - Libeň</t>
  </si>
  <si>
    <t xml:space="preserve"> Expertni ceny</t>
  </si>
  <si>
    <t>184B14</t>
  </si>
  <si>
    <t>2019_OTSKP</t>
  </si>
  <si>
    <t>VYSAZOVÁNÍ STROMŮ LISTNATÝCH S BALEM OBVOD KMENE DO 14CM, PODCHOZÍ VÝŠ MIN 2,2M</t>
  </si>
  <si>
    <t>MULČOVÁNÍ</t>
  </si>
  <si>
    <t>12/2020</t>
  </si>
  <si>
    <t>VÝŘEZ, VÝSEK, ÚTES NA POTRUBÍ DN DO 400MM</t>
  </si>
  <si>
    <t>89946</t>
  </si>
  <si>
    <t>položka zahrnuje navrtání otvorů ve stávající stoce pro napojení přípojek</t>
  </si>
  <si>
    <t>SO 201 Opěrná zídka v ul. Hanouškova</t>
  </si>
  <si>
    <t>Ing. Adriana Kľocová,             SUDOP PRAHA a.s.</t>
  </si>
  <si>
    <t>Ing. Adriana Kľocová,              SUDOP PRAHA a.s.              Olšanská 2643/1a, 130 80 Praha 3</t>
  </si>
  <si>
    <t>815 419 Zdi opěrné - svislá nosná konstrukce z jiných materiálů</t>
  </si>
  <si>
    <t>POPLATKY ZA SKLÁDKU - zemina</t>
  </si>
  <si>
    <t>014101</t>
  </si>
  <si>
    <t>260,185=260,185 [A]   dle pol.17120.SKL</t>
  </si>
  <si>
    <t>13173</t>
  </si>
  <si>
    <t>HLOUBENÍ JAM ZAPAŽ I NEPAŽ TŘ. I</t>
  </si>
  <si>
    <t>uložení na skládku 
výkopy - nevhodné (skládka)
(3,061*85)=260,185 [A]</t>
  </si>
  <si>
    <t>odvoz na skládku 
výkopy - nevhodné (skládka)
(3,061*85)=260,185 [A]</t>
  </si>
  <si>
    <t>(0,87*8)+(0,35*85)=103,700 [A]</t>
  </si>
  <si>
    <t>Základy</t>
  </si>
  <si>
    <t>TRATIVODY KOMPLET Z TRUB Z PLAST HMOT DN DO 100MM</t>
  </si>
  <si>
    <t>1,9*17=32,300 [A]</t>
  </si>
  <si>
    <t>TRATIVODY KOMPLET Z TRUB Z PLAST HMOT DN DO 150MM</t>
  </si>
  <si>
    <t>85=85,000 [A]</t>
  </si>
  <si>
    <t>SEPARAČNÍ GEOTEXTILIE</t>
  </si>
  <si>
    <t>2,13*85=181,050 [A]</t>
  </si>
  <si>
    <t>ZÁKLADY Z PROSTÉHO BETONU DO C25/30</t>
  </si>
  <si>
    <t>základ z prostého betonu C25/30-XA1
(3,4*6,5)+(2,54*10)+(2*9)+(2*10)+(2,28*10)+(2,28*10)+(2,47*10)+(2,54*9,5)=183,830 [A]</t>
  </si>
  <si>
    <t>21262</t>
  </si>
  <si>
    <t>21263</t>
  </si>
  <si>
    <t>21461</t>
  </si>
  <si>
    <t>272314</t>
  </si>
  <si>
    <t>Svislé konstrukce</t>
  </si>
  <si>
    <t>3272A7</t>
  </si>
  <si>
    <t>ZDI OPĚR, ZÁRUB, NÁBŘEŽ Z GABIONŮ RUČNĚ ROVNANÝCH, DRÁT O4,0MM, POVRCHOVÁ ÚPRAVA Zn + Al</t>
  </si>
  <si>
    <t>GABIONY,V±. KOTEVNÍCH SÍTÍ Z ZÁŘOVĚ 
POZINKOVANÝCH OCELOVÝCH DRÁTŮ 
-ROZTE± VNITŘNÍCH PŘEPÁŽEK: 1000 mm 
-PRŮMĚR DRÁTŮ:4 mm 
-VELIKOST OKA: 100x100 mm(LÍCNÍ 100x50mm) 
-POZINKOVÁNÍ:280 g/m2 
VÝPLŇ KOŠŮ PROVEDEN Z PŘÍRODNÍHO LOMOVÉHO KAMENE 
(RU±NĚ VYSKLÁDÁNO), NAPŘ. ŽULA, ±EDI±, PÍSKOVEC 
-ROZMĚR KAMENIVA : 1,5 - 2 NÁSOBEK OKA SÍTĚ 
-OBJEMOVÁ HMOTNOST KAMENIVA : 2400 -  2600 kg/m3 
-PEVNOST V TLAKU KAMENIVA : min. 140 MPa 
-NASÁKAVOST: max. 0,5% HMOTNOSTI 
-PÓROVITOST: max. 15%
(0,5*6,5)+(1,15*10)+(1,382*9)+(1,382*10)+(1,23*10)+(1,23*10)+(1,15*10)+(1,15*9)=88,033 [A]</t>
  </si>
  <si>
    <t>45157</t>
  </si>
  <si>
    <t>PODKLADNÍ A VÝPLŇOVÉ VRSTVY Z KAMENIVA TĚŽENÉHO</t>
  </si>
  <si>
    <t>výhybkový štěrk 16/32
0,27*85=22,950 [A]</t>
  </si>
  <si>
    <t>ZÁBRADLÍ SILNIČNÍ S VODOR MADLY - DODÁVKA A MONTÁŽ</t>
  </si>
  <si>
    <t>9111A1</t>
  </si>
  <si>
    <t>demontáž stávajících SDZ celkem 
Hanouškova - 3xIP12, 
Položka zahrnuje odstranění, demontáž a odklizení materiálu s odvozem na předepsané místo. Kompletní dodávka včetně vybourání základu a odvezení a skládkování základu.</t>
  </si>
  <si>
    <t xml:space="preserve"> ASFALTOVÝ BETON PRO OBRUSNÉ VRSTVY ACO 11 TL. 40MM</t>
  </si>
  <si>
    <t>574A33</t>
  </si>
  <si>
    <t>SPOJOVACÍ POSTŘIK Z ASFALTU DO 0,5KG/M2</t>
  </si>
  <si>
    <t>572211</t>
  </si>
  <si>
    <t xml:space="preserve"> INFILTRAČNÍ POSTŘIK ASFALTOVÝ DO 1,0KG/M2</t>
  </si>
  <si>
    <t>572121</t>
  </si>
  <si>
    <t>VOZOVKOVÉ VRSTVY ZE ŠTĚRKODRTI</t>
  </si>
  <si>
    <t>56330</t>
  </si>
  <si>
    <t>18110</t>
  </si>
  <si>
    <t>SVODIDLO BETON, ÚROVEŇ ZADRŽ N2 VÝŠ 0,8M - DODÁVKA A MONTÁŽ</t>
  </si>
  <si>
    <t>911CA1</t>
  </si>
  <si>
    <t>nízke výšky 50 cm typ city blok černožluté k oddělení parkování a kontejnerů odpadu 2ks délky 2x2m
Technická specifikace položky odpovídá příslušné cenové soustavě.</t>
  </si>
  <si>
    <t>KÁCENÍ STROMŮ D KMENE DO 0,5M S ODSTRAN.PAŘEZŮ, ODVOZ DO 5 KM</t>
  </si>
  <si>
    <t xml:space="preserve">ŠTĚPKOVÁNÍ PAŘEZŮ D DO 0,5M </t>
  </si>
  <si>
    <t>R-odpad-eko</t>
  </si>
  <si>
    <t>Poplatky za skládky
02 01 03 - Odpad rostlinných pletiv (větve, pařezy)+doprava</t>
  </si>
  <si>
    <t>Ing. Marcel Malík</t>
  </si>
  <si>
    <t xml:space="preserve">Základy z betonu prostého patky a bloky z betonu kamenem neprokládaného tř. C 30/37   </t>
  </si>
  <si>
    <t>Místo:   ulice Hanouskova vybudování parkovacích míst</t>
  </si>
  <si>
    <t xml:space="preserve">Nakládání na dopravní prostředky  pro vodorovnou dopravu vybouraných hmot   </t>
  </si>
  <si>
    <t xml:space="preserve">Poplatek za uložení stavebního odpadu na skládce (skládkovné) z prostého betonu zatříděného do Katalogu odpadů pod kódem 170 101   </t>
  </si>
  <si>
    <t xml:space="preserve">Montáž kabelů měděných bez ukončení uložených pevně plných kulatých nebo bezhalogenových (CYKY) počtu a průřezu žil 4x16 až 25 mm2   </t>
  </si>
  <si>
    <t xml:space="preserve">Demontáž kabelů hliníkových bez ukončení uložených volně plných nebo laněných kulatých (AYKY) počtu a průřezu žil 4x16 mm2   </t>
  </si>
  <si>
    <t xml:space="preserve">Ostatní práce při montáži vodičů a kabelů úpravy vodičů a kabelů označování dalším štítkem   </t>
  </si>
  <si>
    <t xml:space="preserve">Ukončení vodičů izolovaných s označením a zapojením v rozváděči nebo na přístroji, průřezu žíly do 16 mm2   </t>
  </si>
  <si>
    <t xml:space="preserve">Ukončení vodičů izolovaných s označením a zapojením na svorkovnici s otevřením a uzavřením krytu, průřezu žíly do 16 mm2   </t>
  </si>
  <si>
    <t xml:space="preserve">Demontáž svítidel bez zachování funkčnosti (do suti) průmyslových výbojkových venkovních na stožáru přes 3 m   </t>
  </si>
  <si>
    <t xml:space="preserve">Demontáž uzemňovacího vedení s upevněním, propojením a připojením pomocí svorek v zemi s izolací spojů pásku průřezu do 120 mm2 v městské zástavbě   </t>
  </si>
  <si>
    <t xml:space="preserve">Montáž uzemňovacího vedení s upevněním, propojením a připojením pomocí svorek v zemi s izolací spojů drátu nebo lana O do 10 mm v městské zástavbě   </t>
  </si>
  <si>
    <t xml:space="preserve">Montáž hromosvodného vedení svorek se 2 šrouby   </t>
  </si>
  <si>
    <t xml:space="preserve">Ostatní elektromontážní doplňkové práce  osazení ochranné desky z PE   </t>
  </si>
  <si>
    <t xml:space="preserve">Montáž svítidel výbojkových se zapojením vodičů průmyslových nebo venkovních na výložník   </t>
  </si>
  <si>
    <t xml:space="preserve">SVITIDLO VOLTANA 0 LED /OPTIKA 5102/8LED/14W/WW   </t>
  </si>
  <si>
    <t xml:space="preserve">Montáž stožárů osvětlení, bez zemních prací  ocelových samostatně stojících, délky do 12 m   </t>
  </si>
  <si>
    <t xml:space="preserve">stožár osvětlovací uliční 159/133/114 Pz v 10,2m   </t>
  </si>
  <si>
    <t xml:space="preserve">Montáž elektrovýzbroje stožárů osvětlení  1 okruh   </t>
  </si>
  <si>
    <t xml:space="preserve">svornice stožárová
do průřezu kabelu 25mm2
(svorky vč.DIN lišty)   </t>
  </si>
  <si>
    <t xml:space="preserve">Montáž izolovaných kabelů měděných do 1 kV bez ukončení plných a kulatých (CYKY, CHKE-R,...) uložených volně nebo v liště počtu a průřezu žil 3x1,5 až 6 mm2   </t>
  </si>
  <si>
    <t xml:space="preserve">Montáž elektrovýzbroje stožárů osvětlení  2 okruhy   </t>
  </si>
  <si>
    <t xml:space="preserve"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5   </t>
  </si>
  <si>
    <t xml:space="preserve">Základové konstrukce  bourání základu včetně záhozu jámy sypaninou, zhutnění a urovnání betonového   </t>
  </si>
  <si>
    <t xml:space="preserve">Hloubení zapažených i nezapažených kabelových rýh ručně včetně urovnání dna s přemístěním výkopku do vzdálenosti 3 m od okraje jámy nebo naložením na dopravní prostředek šířky 35 cm, hloubky 80 cm, v hornině třídy 4   </t>
  </si>
  <si>
    <t xml:space="preserve">Hloubení zapažených i nezapažených kabelových rýh ručně včetně urovnání dna s přemístěním výkopku do vzdálenosti 3 m od okraje jámy nebo naložením na dopravní prostředek šířky 35 cm, hloubky 120 cm, v hornině třídy 4   </t>
  </si>
  <si>
    <t xml:space="preserve">Zásyp jam strojně  s uložením výkopku ve vrstvách včetně zhutnění a urovnání povrchu v zástavbě   </t>
  </si>
  <si>
    <t xml:space="preserve">Zemní protlaky strojně  neřízený zemní protlak ( krtek) řízené horizontální vrtání v hornině tř. 1 až 4 pro protlačení PE trub, v hloubce do 6 m vnějšího průměru vrtu přes 90 do 110 mm   </t>
  </si>
  <si>
    <t xml:space="preserve">Kabelové lože včetně podsypu, zhutnění a urovnání povrchu  z písku nebo štěrkopísku tloušťky 5 cm nad kabel zakryté cihlami, šířky lože přes 30 do 45 cm   </t>
  </si>
  <si>
    <t xml:space="preserve">Montáž trubek ochranných uložených volně do rýhy plastových ohebných, vnitřního průměru přes 90 do 110 mm   </t>
  </si>
  <si>
    <t xml:space="preserve">Ostatní elektrické spotřebiče a zdroje  kontrola stavu stožárového svítidla silničního, o počtu světel 5 až 10   </t>
  </si>
  <si>
    <t xml:space="preserve">Hodinové zúčtovací sazby profesí PSV  provádění stavebních instalací elektrikář odborný   </t>
  </si>
  <si>
    <t xml:space="preserve">Hodinové zúčtovací sazby ostatních profesí  obsluha stavebních strojů a zařízení jeřábník specialista   </t>
  </si>
  <si>
    <t xml:space="preserve">Hodinové zúčtovací sazby ostatních profesí  revizní a kontrolní činnost revizní technik   </t>
  </si>
  <si>
    <t xml:space="preserve">Hodinové zúčtovací sazby ostatních profesí  revizní a kontrolní činnost geodet   </t>
  </si>
  <si>
    <t xml:space="preserve">Hodinové zúčtovací sazby ostatních profesí  revizní a kontrolní činnost technik odborný   </t>
  </si>
  <si>
    <t>Datum:  12/2020</t>
  </si>
  <si>
    <t>SILNIČNÍ A CHODNÍKOVÉ OBRUBY Z BETONOVÝCH OBRUBNÍKŮ ŠÍŘ 150MM</t>
  </si>
  <si>
    <t>917224</t>
  </si>
  <si>
    <t xml:space="preserve"> VÝŠKOVÁ ÚPRAVA OBRUBNÍKŮ KAMENNÝCH</t>
  </si>
  <si>
    <t>Hanouškova 2+2.5
Červená reliefní dlažba pro nevidomé, včetně lože z kameniva frakce 4-8 mm, včetně zapískování a zavibrovaní. 
Technická specifikace položky odpovídá příslušné cenové soustavě.</t>
  </si>
  <si>
    <t>Hanoušková v místě zřízení bezbarierových chodníkových ramp 5.5+2+9+2.5 v tl. 23 cm
Včetně odvozu, uložení na skládku a skládkování
Technická specifikace položky odpovídá příslušné cenové soustavě.</t>
  </si>
  <si>
    <t>SEJMUTÍ ORNICE NEBO LESNÍ PŮDY</t>
  </si>
  <si>
    <t>Demontáž a znovu osazení laviček</t>
  </si>
  <si>
    <t>R-pol</t>
  </si>
  <si>
    <t>Demontáž a znovu osazení laviček v mítě budování nové gabionové zdi.
Technická specifikace položky odpovídá příslušné cenové soustavě.</t>
  </si>
  <si>
    <t>ODSTRANĚNÍ OPLOCENÍ KOVOVÉHO PROFILOVÉHO</t>
  </si>
  <si>
    <t>966846</t>
  </si>
  <si>
    <t>povrchové úpravy terénu (i vegetační)</t>
  </si>
  <si>
    <t>v ulici Hanouškova</t>
  </si>
  <si>
    <t>SO 801 v ulici Hanouškova</t>
  </si>
  <si>
    <t>SO 001 v ulici Hanouškova</t>
  </si>
  <si>
    <t>Poplatky za skládky</t>
  </si>
  <si>
    <t>15</t>
  </si>
  <si>
    <t>SO 111 Dopravní značení v ulici Hanouškova</t>
  </si>
  <si>
    <t>nové SDZ
Hanouškova - 3xIP12...(3), 
dopravní značení dle standardů TSK Praha (specifikace je součástí technické zprávy objektu, lisované s dvojitým ohybem z pozinkplechu s plnými rohy, objímky z AL slitin, retroreflexe RA2, slopek z oelových žárově zinkovaných trubek DN 70 mm s tl. min. 3 mm do bet základů);
položka zahrnuje:
- dodávku a montáž značek v požadovaném provedení</t>
  </si>
  <si>
    <t>bílá Hanouškova V10b-0.125*2*495=124m2, 3x symbol vozíčkáře-3*2*0.7=4.2m2,
žlutá Hanouškova V12c-0.125*2*60=15m2, V12a-0.125*2*37=10m2,
kompletní dodávka nového vodorovného dopravného značení dle standardů TSK Praha (specifikace je součástí technické zprávy objektu, provedení ve dvou etapách, v první etapě VDZ jednosložkovou barvou, druhá etapa po zimním období z dvousložkových plastů, provádění technologií stěrkového plastu, příp. strukturálního plastu, né dvousložkový stříkaný tenkovrstvý plast)
položka zahrnuje:
- dodání a pokládku nátěrového materiálu (měří se pouze natíraná plocha)
- předznačení a reflexní úpravu</t>
  </si>
  <si>
    <t>SO 101 Komunikace a zpevněné plochy v ulici Hanouškova</t>
  </si>
  <si>
    <t>Hanouškova 85m (betonové obruby v rozsahu gabionové zdi) ostatní obruby žulové se opětovně použijí stávajícíc (položka včetně manipulace a očistění stávajících obrub)
Technická specifikace položky odpovídá příslušné cenové soustavě.</t>
  </si>
  <si>
    <t>Odstranění stavajícícho oplocení v místě budování gabionové zdi, včetně napojení/ukončení zbývajícícho oplocení ke gabionové zdi. Včetně odvozu a skládkovného.
Včetně napojení na stávající stav.
Technická specifikace položky odpovídá příslušné cenové soustavě.</t>
  </si>
  <si>
    <t>Poplatky za uskladnění vyfrézované drtě.
Frézování v ulici 
Hanouškova 229+4.37m3
Technická specifikace položky odpovídá příslušné cenové soustavě.</t>
  </si>
  <si>
    <t>x</t>
  </si>
  <si>
    <t>Hanouškova_870*0.15=130m3
Položka zahrnuje sejmutí ornice bez ohledu na tloušťku vrstvy a její vodorovnou dopravu, včetně uložení.
Technická specifikace položky odpovídá příslušné cenové soustavě.</t>
  </si>
  <si>
    <t>Hanouškova_205*1.25=257m2
Technická specifikace položky odpovídá příslušné cenové soustavě.</t>
  </si>
  <si>
    <t>Hanouškova 215m vybourání stávajících obrubníků.
Upozornění:
Stávající obrubníky se znovu použijou, značně poškozené se vymění za nové (odhad 15% z celku). Poškozené kusy se uloží na místo určené investorem nebo se odvezou na skládku (včetně dopravy, složení a skládkování).
Technická specifikace položky odpovídá příslušné cenové soustavě.</t>
  </si>
  <si>
    <t>Hanouškova_(370+297)
Hanouškova_chodnik (5.5+2+9+2.5)
Technická specifikace položky odpovídá příslušné cenové soustavě.</t>
  </si>
  <si>
    <t>Hanouškova 2290*0.1=229m3
Včetně odvozu, uložení na skládku a skládkovného.
Technická specifikace položky odpovídá příslušné cenové soustavě.</t>
  </si>
  <si>
    <t>Hanouškova_2290+370+297
Technická specifikace položky odpovídá příslušné cenové soustavě.</t>
  </si>
  <si>
    <t>Hanouškova_2290+370+297
Hanouškova_chodnik 5.5+2+9+2.5
Technická specifikace položky odpovídá příslušné cenové soustavě.</t>
  </si>
  <si>
    <t>Hanouškova_chodnik 5.5+2+9+2.5
Technická specifikace položky odpovídá příslušné cenové soustavě.</t>
  </si>
  <si>
    <t>Hanouškova_370+297
Hanouškova_chodnik 5.5+2+9+2.5
Technická specifikace položky odpovídá příslušné cenové soustavě.</t>
  </si>
  <si>
    <t>Hanouškova_(370+297)*0.35
Hanouškova_chodnik (5.5+2+9+2.5)*0.12
tř. A, fr. 0-32 mm
Technická specifikace položky odpovídá příslušné cenové soustavě.</t>
  </si>
  <si>
    <t>Hanouškova_chodnik 5.5+2+9+2.5
ACO 8+
Technická specifikace položky odpovídá příslušné cenové soustavě.</t>
  </si>
  <si>
    <t>Hanouškova 169
Technická specifikace položky odpovídá příslušné cenové soustavě.</t>
  </si>
  <si>
    <t>Hanouškova 400
Technická specifikace položky odpovídá příslušné cenové soustavě.</t>
  </si>
  <si>
    <t>Hanouškova 152 m žulové obruby 
(osazení stávajících obrub do nové polohy, kompletní dodávka včetně osazení a lože)
Stávající kamenné obrubníky se znovu použijou, značně poškozené se vymění za nové (vybourané obruby celkem 353 m).
Technická specifikace položky odpovídá příslušné cenové soustavě.</t>
  </si>
  <si>
    <t>Hanoušková v místě upraveného chodníku celkem 9.8m
Technická specifikace položky odpovídá příslušné cenové soustavě.</t>
  </si>
  <si>
    <t>SO 101.H Komunikace a zpevněné plochy v ulici Hanouškova</t>
  </si>
  <si>
    <t>SO 001.H Příparava území v ulici Hanouškova</t>
  </si>
  <si>
    <t>SO 110.H Dopravní značení v ulici Hanouškova</t>
  </si>
  <si>
    <t>SO 111.H Dopravní opatření v ulici Hanouškova</t>
  </si>
  <si>
    <t>SO 201.H Opěrná zídka v ulici Hanouškova</t>
  </si>
  <si>
    <t>SO 301.H Uliční vpusti v ulici Hanouškova</t>
  </si>
  <si>
    <t>SO 401.H Preložka veřejného osvětlení v ulici Hanouškova</t>
  </si>
  <si>
    <t>SO 801.H Vegetační úpravy v ulici Hanouškova</t>
  </si>
  <si>
    <t xml:space="preserve">2   </t>
  </si>
  <si>
    <t xml:space="preserve">1   </t>
  </si>
  <si>
    <t xml:space="preserve">8   </t>
  </si>
  <si>
    <t xml:space="preserve"> SO 401.H Přeložka veřejného osvětlení v ulici Hanouškova</t>
  </si>
  <si>
    <t>Objekt:   SO 401.H Preložka veřejného osvětlení v ulici Hanouškova</t>
  </si>
  <si>
    <t xml:space="preserve">8*(0,8*0,8*1,3)   </t>
  </si>
  <si>
    <t xml:space="preserve">1,3*(235*0,35*0,2+6,656)   </t>
  </si>
  <si>
    <t xml:space="preserve">(255+(2+2*2*8+2))*1,2   </t>
  </si>
  <si>
    <t xml:space="preserve">255   </t>
  </si>
  <si>
    <t xml:space="preserve">1+4*8+1   </t>
  </si>
  <si>
    <t xml:space="preserve">4*8   </t>
  </si>
  <si>
    <t xml:space="preserve">(255+10*2)*1,2   </t>
  </si>
  <si>
    <t xml:space="preserve">8+2*8   </t>
  </si>
  <si>
    <t xml:space="preserve">255*1,2   </t>
  </si>
  <si>
    <t xml:space="preserve">8*15   </t>
  </si>
  <si>
    <t xml:space="preserve">235   </t>
  </si>
  <si>
    <t xml:space="preserve">(235*0,35*0,8)+(20*0,35*1,2)   </t>
  </si>
  <si>
    <t xml:space="preserve">16   </t>
  </si>
  <si>
    <t xml:space="preserve">35   </t>
  </si>
  <si>
    <t xml:space="preserve">28   </t>
  </si>
  <si>
    <t>SO 001.H Příprava území v ulici Hanouškova</t>
  </si>
  <si>
    <t>SO 201.H Opěrná zídka v ul. Hanouškova</t>
  </si>
  <si>
    <t xml:space="preserve"> SO 801.H Vegetační úpravy v ulici Hanouškova</t>
  </si>
  <si>
    <t>poškozené obrubníky odhad 15% z celkového objemu odstraněných 
0.15*(215*0.32*0.25)
Technická specifikace položky odpovídá příslušné cenové soustavě.</t>
  </si>
  <si>
    <t>CÚ 2022:</t>
  </si>
  <si>
    <t>Vybudování parkovacích stání
v ulicích Eledrova, Hanouškova a Řešovská - Etapa I: Hanouškova</t>
  </si>
  <si>
    <t>Vybudování parkovacích stání
v ulicích Eledrova, Hanouškova a Řešovská Etapa I: Hanouškova - Etapa I: Hanouškova</t>
  </si>
  <si>
    <t>Vybudování parkovacích stání 
v ulicích Eledrova, Hanouškova a Řešovská - Etapa I: Hanouškova</t>
  </si>
  <si>
    <t>Stavba:   Vybudování parkovacích stání v ulicích Eledrova, Hanouškova a Řešovská - Etapa I: Hanouškova</t>
  </si>
  <si>
    <t>Objednatel:   Městská část Praha 8, Zenklova 1/35                            180 48 Praha  8 - Libeň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</si>
</sst>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#,##0&quot;.&quot;_);;;_(@_)"/>
    <numFmt numFmtId="165" formatCode="#,##0.000"/>
    <numFmt numFmtId="166" formatCode="#,##0;[Red]#,##0"/>
    <numFmt numFmtId="167" formatCode="#,##0.0"/>
    <numFmt numFmtId="168" formatCode="####;\-####"/>
    <numFmt numFmtId="169" formatCode="#,##0.000;\-#,##0.000"/>
    <numFmt numFmtId="170" formatCode="m/yyyy"/>
    <numFmt numFmtId="171" formatCode="#,##0.0;\-#,##0.0"/>
  </numFmts>
  <fonts count="7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993366"/>
      <name val="Arial"/>
      <family val="2"/>
    </font>
    <font>
      <sz val="10"/>
      <color indexed="8"/>
      <name val="Arial CE"/>
      <family val="2"/>
    </font>
    <font>
      <b/>
      <sz val="10"/>
      <color rgb="FF993366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b/>
      <i/>
      <sz val="1"/>
      <color theme="0"/>
      <name val="Calibri"/>
      <family val="2"/>
      <scheme val="minor"/>
    </font>
    <font>
      <b/>
      <sz val="10"/>
      <color indexed="61"/>
      <name val="Arial"/>
      <family val="2"/>
    </font>
    <font>
      <sz val="10"/>
      <name val="Arial CE"/>
      <family val="2"/>
    </font>
    <font>
      <b/>
      <sz val="14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24"/>
      <color indexed="12"/>
      <name val="Times New Roman CE"/>
      <family val="1"/>
    </font>
    <font>
      <sz val="8"/>
      <name val="Trebuchet MS"/>
      <family val="2"/>
    </font>
    <font>
      <b/>
      <sz val="11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6"/>
      <color indexed="18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sz val="8"/>
      <name val="MS Sans Serif"/>
      <family val="2"/>
    </font>
    <font>
      <b/>
      <sz val="9"/>
      <color indexed="61"/>
      <name val="Arial"/>
      <family val="2"/>
    </font>
    <font>
      <b/>
      <sz val="11"/>
      <color rgb="FF00B050"/>
      <name val="Times New Roman CE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 style="thin"/>
      <bottom/>
    </border>
    <border>
      <left/>
      <right style="thick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</cellStyleXfs>
  <cellXfs count="277">
    <xf numFmtId="0" fontId="0" fillId="0" borderId="0" xfId="0"/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2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top" wrapText="1"/>
      <protection/>
    </xf>
    <xf numFmtId="0" fontId="24" fillId="0" borderId="0" xfId="20" applyFont="1">
      <alignment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7" fillId="2" borderId="4" xfId="20" applyFont="1" applyFill="1" applyBorder="1" applyAlignment="1">
      <alignment horizontal="left" vertical="center" indent="1"/>
      <protection/>
    </xf>
    <xf numFmtId="166" fontId="17" fillId="2" borderId="5" xfId="20" applyNumberFormat="1" applyFont="1" applyFill="1" applyBorder="1" applyAlignment="1">
      <alignment horizontal="right" vertical="center"/>
      <protection/>
    </xf>
    <xf numFmtId="42" fontId="17" fillId="2" borderId="6" xfId="20" applyNumberFormat="1" applyFont="1" applyFill="1" applyBorder="1" applyAlignment="1">
      <alignment horizontal="left" vertical="center"/>
      <protection/>
    </xf>
    <xf numFmtId="1" fontId="24" fillId="0" borderId="0" xfId="20" applyNumberFormat="1" applyFont="1">
      <alignment/>
      <protection/>
    </xf>
    <xf numFmtId="167" fontId="24" fillId="0" borderId="0" xfId="20" applyNumberFormat="1" applyFont="1">
      <alignment/>
      <protection/>
    </xf>
    <xf numFmtId="3" fontId="21" fillId="0" borderId="7" xfId="20" applyNumberFormat="1" applyFont="1" applyBorder="1" applyAlignment="1">
      <alignment horizontal="right" vertical="center"/>
      <protection/>
    </xf>
    <xf numFmtId="42" fontId="21" fillId="0" borderId="7" xfId="20" applyNumberFormat="1" applyFont="1" applyBorder="1" applyAlignment="1">
      <alignment horizontal="left" vertical="center"/>
      <protection/>
    </xf>
    <xf numFmtId="0" fontId="21" fillId="0" borderId="7" xfId="20" applyFont="1" applyBorder="1" applyAlignment="1">
      <alignment horizontal="left" vertical="center" wrapText="1" indent="1"/>
      <protection/>
    </xf>
    <xf numFmtId="0" fontId="24" fillId="0" borderId="0" xfId="20" applyFont="1" applyAlignment="1">
      <alignment horizontal="center"/>
      <protection/>
    </xf>
    <xf numFmtId="42" fontId="24" fillId="0" borderId="0" xfId="20" applyNumberFormat="1" applyFont="1">
      <alignment/>
      <protection/>
    </xf>
    <xf numFmtId="2" fontId="24" fillId="0" borderId="0" xfId="20" applyNumberFormat="1" applyFont="1">
      <alignment/>
      <protection/>
    </xf>
    <xf numFmtId="0" fontId="18" fillId="2" borderId="8" xfId="20" applyFont="1" applyFill="1" applyBorder="1" applyAlignment="1">
      <alignment horizontal="left" vertical="center" wrapText="1" indent="4"/>
      <protection/>
    </xf>
    <xf numFmtId="166" fontId="18" fillId="2" borderId="9" xfId="20" applyNumberFormat="1" applyFont="1" applyFill="1" applyBorder="1" applyAlignment="1">
      <alignment horizontal="right" vertical="center"/>
      <protection/>
    </xf>
    <xf numFmtId="42" fontId="18" fillId="2" borderId="10" xfId="20" applyNumberFormat="1" applyFont="1" applyFill="1" applyBorder="1" applyAlignment="1">
      <alignment horizontal="left" vertical="center"/>
      <protection/>
    </xf>
    <xf numFmtId="0" fontId="21" fillId="3" borderId="8" xfId="20" applyFont="1" applyFill="1" applyBorder="1" applyAlignment="1">
      <alignment horizontal="left" vertical="center" wrapText="1" indent="5"/>
      <protection/>
    </xf>
    <xf numFmtId="166" fontId="21" fillId="3" borderId="9" xfId="20" applyNumberFormat="1" applyFont="1" applyFill="1" applyBorder="1" applyAlignment="1">
      <alignment horizontal="right" vertical="center"/>
      <protection/>
    </xf>
    <xf numFmtId="42" fontId="21" fillId="3" borderId="10" xfId="20" applyNumberFormat="1" applyFont="1" applyFill="1" applyBorder="1" applyAlignment="1">
      <alignment horizontal="left" vertical="center"/>
      <protection/>
    </xf>
    <xf numFmtId="0" fontId="25" fillId="4" borderId="8" xfId="20" applyFont="1" applyFill="1" applyBorder="1" applyAlignment="1">
      <alignment horizontal="center" vertical="center" wrapText="1"/>
      <protection/>
    </xf>
    <xf numFmtId="166" fontId="25" fillId="4" borderId="9" xfId="20" applyNumberFormat="1" applyFont="1" applyFill="1" applyBorder="1" applyAlignment="1">
      <alignment horizontal="right" vertical="center"/>
      <protection/>
    </xf>
    <xf numFmtId="42" fontId="25" fillId="4" borderId="11" xfId="20" applyNumberFormat="1" applyFont="1" applyFill="1" applyBorder="1" applyAlignment="1">
      <alignment horizontal="left" vertical="center"/>
      <protection/>
    </xf>
    <xf numFmtId="0" fontId="24" fillId="0" borderId="12" xfId="20" applyFont="1" applyBorder="1">
      <alignment/>
      <protection/>
    </xf>
    <xf numFmtId="17" fontId="24" fillId="0" borderId="0" xfId="20" applyNumberFormat="1" applyFont="1">
      <alignment/>
      <protection/>
    </xf>
    <xf numFmtId="0" fontId="26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9" fontId="29" fillId="5" borderId="0" xfId="0" applyNumberFormat="1" applyFont="1" applyFill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8" fontId="29" fillId="6" borderId="16" xfId="0" applyNumberFormat="1" applyFont="1" applyFill="1" applyBorder="1" applyAlignment="1">
      <alignment horizontal="center" vertical="center"/>
    </xf>
    <xf numFmtId="168" fontId="29" fillId="6" borderId="17" xfId="0" applyNumberFormat="1" applyFont="1" applyFill="1" applyBorder="1" applyAlignment="1">
      <alignment horizontal="center" vertical="center"/>
    </xf>
    <xf numFmtId="168" fontId="29" fillId="6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9" fontId="3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37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9" fontId="39" fillId="0" borderId="0" xfId="0" applyNumberFormat="1" applyFont="1" applyAlignment="1" applyProtection="1">
      <alignment horizontal="right"/>
      <protection locked="0"/>
    </xf>
    <xf numFmtId="39" fontId="39" fillId="0" borderId="0" xfId="0" applyNumberFormat="1" applyFont="1" applyAlignment="1" applyProtection="1">
      <alignment horizontal="right"/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wrapText="1"/>
      <protection locked="0"/>
    </xf>
    <xf numFmtId="169" fontId="40" fillId="0" borderId="0" xfId="0" applyNumberFormat="1" applyFont="1" applyAlignment="1" applyProtection="1">
      <alignment horizontal="right"/>
      <protection locked="0"/>
    </xf>
    <xf numFmtId="39" fontId="40" fillId="0" borderId="0" xfId="0" applyNumberFormat="1" applyFont="1" applyAlignment="1" applyProtection="1">
      <alignment horizontal="right"/>
      <protection locked="0"/>
    </xf>
    <xf numFmtId="37" fontId="41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wrapText="1"/>
      <protection locked="0"/>
    </xf>
    <xf numFmtId="169" fontId="41" fillId="0" borderId="0" xfId="0" applyNumberFormat="1" applyFont="1" applyAlignment="1" applyProtection="1">
      <alignment horizontal="right"/>
      <protection locked="0"/>
    </xf>
    <xf numFmtId="39" fontId="41" fillId="0" borderId="0" xfId="0" applyNumberFormat="1" applyFont="1" applyAlignment="1" applyProtection="1">
      <alignment horizontal="right"/>
      <protection locked="0"/>
    </xf>
    <xf numFmtId="37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39" fontId="4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6" fillId="0" borderId="21" xfId="0" applyFont="1" applyBorder="1" applyAlignment="1" applyProtection="1">
      <alignment vertical="top"/>
      <protection hidden="1"/>
    </xf>
    <xf numFmtId="49" fontId="51" fillId="7" borderId="22" xfId="0" applyNumberFormat="1" applyFont="1" applyFill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vertical="center"/>
      <protection locked="0"/>
    </xf>
    <xf numFmtId="49" fontId="51" fillId="7" borderId="5" xfId="0" applyNumberFormat="1" applyFont="1" applyFill="1" applyBorder="1" applyAlignment="1" applyProtection="1">
      <alignment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hidden="1"/>
    </xf>
    <xf numFmtId="0" fontId="56" fillId="8" borderId="7" xfId="0" applyFont="1" applyFill="1" applyBorder="1" applyAlignment="1" applyProtection="1">
      <alignment horizontal="center" vertical="center"/>
      <protection hidden="1"/>
    </xf>
    <xf numFmtId="0" fontId="56" fillId="8" borderId="23" xfId="0" applyFont="1" applyFill="1" applyBorder="1" applyAlignment="1" applyProtection="1">
      <alignment horizontal="center" vertical="center"/>
      <protection hidden="1"/>
    </xf>
    <xf numFmtId="0" fontId="56" fillId="8" borderId="24" xfId="0" applyFont="1" applyFill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22" applyNumberFormat="1" applyBorder="1" applyAlignment="1" applyProtection="1">
      <alignment horizontal="left" vertical="center" wrapText="1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Border="1" applyAlignment="1" applyProtection="1">
      <alignment horizontal="center" vertical="center"/>
      <protection locked="0"/>
    </xf>
    <xf numFmtId="4" fontId="57" fillId="0" borderId="23" xfId="22" applyNumberFormat="1" applyFont="1" applyBorder="1" applyAlignment="1">
      <alignment horizontal="right" vertical="center"/>
      <protection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center"/>
      <protection hidden="1"/>
    </xf>
    <xf numFmtId="0" fontId="7" fillId="0" borderId="27" xfId="0" applyFont="1" applyBorder="1" applyAlignment="1">
      <alignment horizontal="left" vertical="center"/>
    </xf>
    <xf numFmtId="167" fontId="7" fillId="0" borderId="27" xfId="0" applyNumberFormat="1" applyFont="1" applyBorder="1" applyAlignment="1">
      <alignment horizontal="left" vertical="center"/>
    </xf>
    <xf numFmtId="165" fontId="13" fillId="0" borderId="27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left" vertical="top"/>
    </xf>
    <xf numFmtId="0" fontId="11" fillId="0" borderId="27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164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5" fontId="12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vertical="center" wrapText="1"/>
    </xf>
    <xf numFmtId="0" fontId="36" fillId="0" borderId="0" xfId="27" applyFont="1" applyAlignment="1" applyProtection="1">
      <alignment horizontal="left"/>
      <protection/>
    </xf>
    <xf numFmtId="0" fontId="36" fillId="0" borderId="0" xfId="27" applyFont="1" applyAlignment="1" applyProtection="1">
      <alignment horizontal="left" vertical="center"/>
      <protection/>
    </xf>
    <xf numFmtId="0" fontId="29" fillId="0" borderId="0" xfId="27" applyFont="1" applyAlignment="1" applyProtection="1">
      <alignment horizontal="left"/>
      <protection/>
    </xf>
    <xf numFmtId="0" fontId="2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 vertical="top" wrapText="1"/>
      <protection/>
    </xf>
    <xf numFmtId="169" fontId="37" fillId="0" borderId="0" xfId="27" applyNumberFormat="1" applyFont="1" applyAlignment="1" applyProtection="1">
      <alignment horizontal="right" vertical="top"/>
      <protection/>
    </xf>
    <xf numFmtId="39" fontId="37" fillId="0" borderId="0" xfId="27" applyNumberFormat="1" applyFont="1" applyAlignment="1" applyProtection="1">
      <alignment horizontal="right" vertical="top"/>
      <protection/>
    </xf>
    <xf numFmtId="0" fontId="38" fillId="3" borderId="28" xfId="27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left" vertical="top" wrapText="1"/>
    </xf>
    <xf numFmtId="0" fontId="29" fillId="9" borderId="0" xfId="0" applyFont="1" applyFill="1" applyAlignment="1">
      <alignment horizontal="left" vertical="center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54" fillId="0" borderId="7" xfId="0" applyFont="1" applyBorder="1" applyAlignment="1">
      <alignment vertical="center" wrapText="1"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42" fontId="67" fillId="0" borderId="7" xfId="20" applyNumberFormat="1" applyFont="1" applyBorder="1" applyAlignment="1">
      <alignment horizontal="left" vertical="center"/>
      <protection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0" fontId="29" fillId="10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37" fontId="29" fillId="0" borderId="28" xfId="0" applyNumberFormat="1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left" wrapText="1"/>
      <protection locked="0"/>
    </xf>
    <xf numFmtId="169" fontId="29" fillId="0" borderId="28" xfId="0" applyNumberFormat="1" applyFont="1" applyBorder="1" applyAlignment="1" applyProtection="1">
      <alignment horizontal="right"/>
      <protection locked="0"/>
    </xf>
    <xf numFmtId="39" fontId="29" fillId="0" borderId="28" xfId="0" applyNumberFormat="1" applyFont="1" applyBorder="1" applyAlignment="1" applyProtection="1">
      <alignment horizontal="right"/>
      <protection locked="0"/>
    </xf>
    <xf numFmtId="37" fontId="42" fillId="0" borderId="28" xfId="0" applyNumberFormat="1" applyFont="1" applyBorder="1" applyAlignment="1" applyProtection="1">
      <alignment horizontal="right"/>
      <protection locked="0"/>
    </xf>
    <xf numFmtId="0" fontId="42" fillId="0" borderId="28" xfId="0" applyFont="1" applyBorder="1" applyAlignment="1" applyProtection="1">
      <alignment horizontal="left" wrapText="1"/>
      <protection locked="0"/>
    </xf>
    <xf numFmtId="169" fontId="42" fillId="0" borderId="28" xfId="0" applyNumberFormat="1" applyFont="1" applyBorder="1" applyAlignment="1" applyProtection="1">
      <alignment horizontal="right"/>
      <protection locked="0"/>
    </xf>
    <xf numFmtId="39" fontId="42" fillId="0" borderId="28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 vertical="top"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9" fillId="0" borderId="2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top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66" fillId="0" borderId="30" xfId="0" applyNumberFormat="1" applyFont="1" applyBorder="1" applyAlignment="1">
      <alignment horizontal="right" vertical="center"/>
    </xf>
    <xf numFmtId="171" fontId="39" fillId="0" borderId="0" xfId="0" applyNumberFormat="1" applyFont="1" applyAlignment="1" applyProtection="1">
      <alignment horizontal="right"/>
      <protection locked="0"/>
    </xf>
    <xf numFmtId="169" fontId="39" fillId="12" borderId="0" xfId="0" applyNumberFormat="1" applyFont="1" applyFill="1" applyAlignment="1" applyProtection="1">
      <alignment horizontal="right"/>
      <protection locked="0"/>
    </xf>
    <xf numFmtId="0" fontId="19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>
      <alignment/>
      <protection/>
    </xf>
    <xf numFmtId="0" fontId="20" fillId="0" borderId="0" xfId="21" applyAlignment="1" applyProtection="1">
      <alignment/>
      <protection locked="0"/>
    </xf>
    <xf numFmtId="2" fontId="24" fillId="0" borderId="0" xfId="20" applyNumberFormat="1" applyFont="1" applyAlignment="1">
      <alignment horizontal="left" vertical="top" indent="10"/>
      <protection/>
    </xf>
    <xf numFmtId="0" fontId="16" fillId="0" borderId="0" xfId="20" applyAlignment="1">
      <alignment horizontal="left" vertical="top" indent="10"/>
      <protection/>
    </xf>
    <xf numFmtId="0" fontId="55" fillId="8" borderId="31" xfId="0" applyFont="1" applyFill="1" applyBorder="1" applyAlignment="1" applyProtection="1">
      <alignment horizontal="center" vertical="center" wrapText="1"/>
      <protection hidden="1"/>
    </xf>
    <xf numFmtId="0" fontId="55" fillId="8" borderId="32" xfId="0" applyFont="1" applyFill="1" applyBorder="1" applyAlignment="1" applyProtection="1">
      <alignment horizontal="center" vertical="center" wrapText="1"/>
      <protection hidden="1"/>
    </xf>
    <xf numFmtId="0" fontId="55" fillId="8" borderId="33" xfId="0" applyFont="1" applyFill="1" applyBorder="1" applyAlignment="1" applyProtection="1">
      <alignment horizontal="center" vertical="center" wrapText="1"/>
      <protection hidden="1"/>
    </xf>
    <xf numFmtId="0" fontId="55" fillId="8" borderId="34" xfId="0" applyFont="1" applyFill="1" applyBorder="1" applyAlignment="1" applyProtection="1">
      <alignment horizontal="center" vertical="center" wrapText="1"/>
      <protection hidden="1"/>
    </xf>
    <xf numFmtId="0" fontId="54" fillId="8" borderId="35" xfId="0" applyFont="1" applyFill="1" applyBorder="1" applyAlignment="1" applyProtection="1">
      <alignment horizontal="center" vertical="center" wrapText="1"/>
      <protection hidden="1"/>
    </xf>
    <xf numFmtId="0" fontId="54" fillId="8" borderId="24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 wrapText="1"/>
      <protection hidden="1"/>
    </xf>
    <xf numFmtId="0" fontId="54" fillId="8" borderId="7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/>
      <protection hidden="1"/>
    </xf>
    <xf numFmtId="0" fontId="54" fillId="8" borderId="7" xfId="0" applyFont="1" applyFill="1" applyBorder="1" applyAlignment="1" applyProtection="1">
      <alignment horizontal="center" vertical="center"/>
      <protection hidden="1"/>
    </xf>
    <xf numFmtId="0" fontId="49" fillId="0" borderId="37" xfId="0" applyFont="1" applyBorder="1" applyAlignment="1" applyProtection="1">
      <alignment horizontal="left" vertical="center"/>
      <protection hidden="1"/>
    </xf>
    <xf numFmtId="0" fontId="49" fillId="0" borderId="27" xfId="0" applyFont="1" applyBorder="1" applyAlignment="1" applyProtection="1">
      <alignment horizontal="left" vertical="center"/>
      <protection hidden="1"/>
    </xf>
    <xf numFmtId="0" fontId="49" fillId="0" borderId="38" xfId="0" applyFont="1" applyBorder="1" applyAlignment="1" applyProtection="1">
      <alignment horizontal="left" vertical="center"/>
      <protection hidden="1"/>
    </xf>
    <xf numFmtId="0" fontId="49" fillId="0" borderId="1" xfId="0" applyFont="1" applyBorder="1" applyAlignment="1" applyProtection="1">
      <alignment horizontal="left" vertical="center"/>
      <protection hidden="1"/>
    </xf>
    <xf numFmtId="170" fontId="51" fillId="7" borderId="27" xfId="0" applyNumberFormat="1" applyFont="1" applyFill="1" applyBorder="1" applyAlignment="1" applyProtection="1">
      <alignment horizontal="left" vertical="center" wrapText="1"/>
      <protection locked="0"/>
    </xf>
    <xf numFmtId="170" fontId="51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5" xfId="0" applyFont="1" applyBorder="1" applyAlignment="1" applyProtection="1">
      <alignment horizontal="left" vertical="center"/>
      <protection hidden="1"/>
    </xf>
    <xf numFmtId="0" fontId="51" fillId="7" borderId="5" xfId="0" applyFont="1" applyFill="1" applyBorder="1" applyAlignment="1" applyProtection="1">
      <alignment horizontal="center" vertical="center"/>
      <protection locked="0"/>
    </xf>
    <xf numFmtId="0" fontId="51" fillId="7" borderId="40" xfId="0" applyFont="1" applyFill="1" applyBorder="1" applyAlignment="1" applyProtection="1">
      <alignment horizontal="center" vertical="center"/>
      <protection locked="0"/>
    </xf>
    <xf numFmtId="49" fontId="51" fillId="7" borderId="1" xfId="0" applyNumberFormat="1" applyFont="1" applyFill="1" applyBorder="1" applyAlignment="1" applyProtection="1">
      <alignment horizontal="left" vertical="center"/>
      <protection locked="0"/>
    </xf>
    <xf numFmtId="49" fontId="51" fillId="7" borderId="41" xfId="0" applyNumberFormat="1" applyFont="1" applyFill="1" applyBorder="1" applyAlignment="1" applyProtection="1">
      <alignment horizontal="left" vertical="center"/>
      <protection locked="0"/>
    </xf>
    <xf numFmtId="0" fontId="53" fillId="0" borderId="42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left" vertical="center"/>
      <protection hidden="1"/>
    </xf>
    <xf numFmtId="49" fontId="51" fillId="7" borderId="43" xfId="0" applyNumberFormat="1" applyFont="1" applyFill="1" applyBorder="1" applyAlignment="1" applyProtection="1">
      <alignment horizontal="center" vertical="center"/>
      <protection locked="0"/>
    </xf>
    <xf numFmtId="49" fontId="51" fillId="7" borderId="44" xfId="0" applyNumberFormat="1" applyFont="1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 vertical="center"/>
      <protection hidden="1"/>
    </xf>
    <xf numFmtId="0" fontId="53" fillId="0" borderId="46" xfId="0" applyFont="1" applyBorder="1" applyAlignment="1" applyProtection="1">
      <alignment horizontal="left" vertical="center"/>
      <protection hidden="1"/>
    </xf>
    <xf numFmtId="0" fontId="53" fillId="0" borderId="47" xfId="0" applyFont="1" applyBorder="1" applyAlignment="1" applyProtection="1">
      <alignment horizontal="left" vertical="center"/>
      <protection hidden="1"/>
    </xf>
    <xf numFmtId="3" fontId="51" fillId="7" borderId="47" xfId="0" applyNumberFormat="1" applyFont="1" applyFill="1" applyBorder="1" applyAlignment="1" applyProtection="1">
      <alignment horizontal="center" vertical="center"/>
      <protection locked="0"/>
    </xf>
    <xf numFmtId="3" fontId="51" fillId="7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 vertical="center"/>
      <protection hidden="1"/>
    </xf>
    <xf numFmtId="49" fontId="45" fillId="7" borderId="50" xfId="0" applyNumberFormat="1" applyFont="1" applyFill="1" applyBorder="1" applyAlignment="1" applyProtection="1">
      <alignment horizontal="right" vertical="center"/>
      <protection locked="0"/>
    </xf>
    <xf numFmtId="49" fontId="45" fillId="7" borderId="51" xfId="0" applyNumberFormat="1" applyFont="1" applyFill="1" applyBorder="1" applyAlignment="1" applyProtection="1">
      <alignment horizontal="right" vertical="center"/>
      <protection locked="0"/>
    </xf>
    <xf numFmtId="49" fontId="45" fillId="7" borderId="52" xfId="0" applyNumberFormat="1" applyFont="1" applyFill="1" applyBorder="1" applyAlignment="1" applyProtection="1">
      <alignment horizontal="right" vertical="center"/>
      <protection locked="0"/>
    </xf>
    <xf numFmtId="49" fontId="46" fillId="7" borderId="5" xfId="0" applyNumberFormat="1" applyFont="1" applyFill="1" applyBorder="1" applyAlignment="1" applyProtection="1">
      <alignment horizontal="left" vertical="top" wrapText="1"/>
      <protection locked="0"/>
    </xf>
    <xf numFmtId="0" fontId="47" fillId="13" borderId="53" xfId="0" applyFont="1" applyFill="1" applyBorder="1" applyAlignment="1" applyProtection="1">
      <alignment horizontal="center" vertical="center" wrapText="1"/>
      <protection hidden="1"/>
    </xf>
    <xf numFmtId="0" fontId="47" fillId="13" borderId="54" xfId="0" applyFont="1" applyFill="1" applyBorder="1" applyAlignment="1" applyProtection="1">
      <alignment horizontal="center" vertical="center" wrapText="1"/>
      <protection hidden="1"/>
    </xf>
    <xf numFmtId="0" fontId="47" fillId="13" borderId="55" xfId="0" applyFont="1" applyFill="1" applyBorder="1" applyAlignment="1" applyProtection="1">
      <alignment horizontal="center" vertical="center" wrapText="1"/>
      <protection hidden="1"/>
    </xf>
    <xf numFmtId="0" fontId="47" fillId="13" borderId="56" xfId="0" applyFont="1" applyFill="1" applyBorder="1" applyAlignment="1" applyProtection="1">
      <alignment horizontal="center" vertical="center" wrapText="1"/>
      <protection hidden="1"/>
    </xf>
    <xf numFmtId="44" fontId="48" fillId="13" borderId="54" xfId="0" applyNumberFormat="1" applyFont="1" applyFill="1" applyBorder="1" applyAlignment="1" applyProtection="1">
      <alignment horizontal="center" vertical="center"/>
      <protection hidden="1"/>
    </xf>
    <xf numFmtId="44" fontId="48" fillId="13" borderId="57" xfId="0" applyNumberFormat="1" applyFont="1" applyFill="1" applyBorder="1" applyAlignment="1" applyProtection="1">
      <alignment horizontal="center" vertical="center"/>
      <protection hidden="1"/>
    </xf>
    <xf numFmtId="44" fontId="48" fillId="13" borderId="56" xfId="0" applyNumberFormat="1" applyFont="1" applyFill="1" applyBorder="1" applyAlignment="1" applyProtection="1">
      <alignment horizontal="center" vertical="center"/>
      <protection hidden="1"/>
    </xf>
    <xf numFmtId="44" fontId="48" fillId="13" borderId="58" xfId="0" applyNumberFormat="1" applyFont="1" applyFill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left" vertical="top"/>
      <protection hidden="1"/>
    </xf>
    <xf numFmtId="0" fontId="49" fillId="0" borderId="22" xfId="0" applyFont="1" applyBorder="1" applyAlignment="1" applyProtection="1">
      <alignment horizontal="left" vertical="top"/>
      <protection hidden="1"/>
    </xf>
    <xf numFmtId="0" fontId="50" fillId="7" borderId="22" xfId="0" applyFont="1" applyFill="1" applyBorder="1" applyAlignment="1" applyProtection="1">
      <alignment horizontal="left" vertical="top" wrapText="1"/>
      <protection locked="0"/>
    </xf>
    <xf numFmtId="0" fontId="35" fillId="0" borderId="0" xfId="27" applyFont="1" applyAlignment="1" applyProtection="1">
      <alignment horizontal="center" vertical="center"/>
      <protection/>
    </xf>
    <xf numFmtId="14" fontId="51" fillId="7" borderId="43" xfId="0" applyNumberFormat="1" applyFont="1" applyFill="1" applyBorder="1" applyAlignment="1" applyProtection="1">
      <alignment horizontal="center" vertical="center"/>
      <protection locked="0"/>
    </xf>
    <xf numFmtId="14" fontId="51" fillId="7" borderId="44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hrn Hl. 3+6 + dph jednoduchý_roz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</cellStyles>
  <dxfs count="6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430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17" right="0.17" top="0.17" bottom="0.18" header="0.3" footer="0.23"/>
  <pageSetup firstPageNumber="1" useFirstPageNumber="1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0.2305</cdr:y>
    </cdr:from>
    <cdr:to>
      <cdr:x>0.93875</cdr:x>
      <cdr:y>0.97225</cdr:y>
    </cdr:to>
    <cdr:pic>
      <cdr:nvPicPr>
        <cdr:cNvPr id="9" name="Obrázek 8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42950" y="2362200"/>
          <a:ext cx="5829300" cy="76200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7000875" cy="1026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B5AC-1B9C-4CAF-96DF-C800D3B3702A}">
  <dimension ref="A1:I55"/>
  <sheetViews>
    <sheetView view="pageBreakPreview" zoomScale="115" zoomScaleSheetLayoutView="115" workbookViewId="0" topLeftCell="A1">
      <selection activeCell="C13" sqref="C13"/>
    </sheetView>
  </sheetViews>
  <sheetFormatPr defaultColWidth="9.33203125" defaultRowHeight="11.25"/>
  <cols>
    <col min="1" max="1" width="2.83203125" style="56" customWidth="1"/>
    <col min="2" max="2" width="76" style="56" customWidth="1"/>
    <col min="3" max="3" width="21.5" style="68" customWidth="1"/>
    <col min="4" max="4" width="8.66015625" style="69" customWidth="1"/>
    <col min="5" max="5" width="1.0078125" style="56" customWidth="1"/>
    <col min="6" max="6" width="9.33203125" style="70" customWidth="1"/>
    <col min="7" max="7" width="11.66015625" style="56" bestFit="1" customWidth="1"/>
    <col min="8" max="8" width="21.16015625" style="56" customWidth="1"/>
    <col min="9" max="256" width="9.33203125" style="56" customWidth="1"/>
    <col min="257" max="257" width="2.83203125" style="56" customWidth="1"/>
    <col min="258" max="258" width="76" style="56" customWidth="1"/>
    <col min="259" max="259" width="21.5" style="56" customWidth="1"/>
    <col min="260" max="260" width="8.66015625" style="56" customWidth="1"/>
    <col min="261" max="261" width="1.0078125" style="56" customWidth="1"/>
    <col min="262" max="262" width="9.33203125" style="56" customWidth="1"/>
    <col min="263" max="263" width="11.66015625" style="56" bestFit="1" customWidth="1"/>
    <col min="264" max="264" width="21.16015625" style="56" customWidth="1"/>
    <col min="265" max="512" width="9.33203125" style="56" customWidth="1"/>
    <col min="513" max="513" width="2.83203125" style="56" customWidth="1"/>
    <col min="514" max="514" width="76" style="56" customWidth="1"/>
    <col min="515" max="515" width="21.5" style="56" customWidth="1"/>
    <col min="516" max="516" width="8.66015625" style="56" customWidth="1"/>
    <col min="517" max="517" width="1.0078125" style="56" customWidth="1"/>
    <col min="518" max="518" width="9.33203125" style="56" customWidth="1"/>
    <col min="519" max="519" width="11.66015625" style="56" bestFit="1" customWidth="1"/>
    <col min="520" max="520" width="21.16015625" style="56" customWidth="1"/>
    <col min="521" max="768" width="9.33203125" style="56" customWidth="1"/>
    <col min="769" max="769" width="2.83203125" style="56" customWidth="1"/>
    <col min="770" max="770" width="76" style="56" customWidth="1"/>
    <col min="771" max="771" width="21.5" style="56" customWidth="1"/>
    <col min="772" max="772" width="8.66015625" style="56" customWidth="1"/>
    <col min="773" max="773" width="1.0078125" style="56" customWidth="1"/>
    <col min="774" max="774" width="9.33203125" style="56" customWidth="1"/>
    <col min="775" max="775" width="11.66015625" style="56" bestFit="1" customWidth="1"/>
    <col min="776" max="776" width="21.16015625" style="56" customWidth="1"/>
    <col min="777" max="1024" width="9.33203125" style="56" customWidth="1"/>
    <col min="1025" max="1025" width="2.83203125" style="56" customWidth="1"/>
    <col min="1026" max="1026" width="76" style="56" customWidth="1"/>
    <col min="1027" max="1027" width="21.5" style="56" customWidth="1"/>
    <col min="1028" max="1028" width="8.66015625" style="56" customWidth="1"/>
    <col min="1029" max="1029" width="1.0078125" style="56" customWidth="1"/>
    <col min="1030" max="1030" width="9.33203125" style="56" customWidth="1"/>
    <col min="1031" max="1031" width="11.66015625" style="56" bestFit="1" customWidth="1"/>
    <col min="1032" max="1032" width="21.16015625" style="56" customWidth="1"/>
    <col min="1033" max="1280" width="9.33203125" style="56" customWidth="1"/>
    <col min="1281" max="1281" width="2.83203125" style="56" customWidth="1"/>
    <col min="1282" max="1282" width="76" style="56" customWidth="1"/>
    <col min="1283" max="1283" width="21.5" style="56" customWidth="1"/>
    <col min="1284" max="1284" width="8.66015625" style="56" customWidth="1"/>
    <col min="1285" max="1285" width="1.0078125" style="56" customWidth="1"/>
    <col min="1286" max="1286" width="9.33203125" style="56" customWidth="1"/>
    <col min="1287" max="1287" width="11.66015625" style="56" bestFit="1" customWidth="1"/>
    <col min="1288" max="1288" width="21.16015625" style="56" customWidth="1"/>
    <col min="1289" max="1536" width="9.33203125" style="56" customWidth="1"/>
    <col min="1537" max="1537" width="2.83203125" style="56" customWidth="1"/>
    <col min="1538" max="1538" width="76" style="56" customWidth="1"/>
    <col min="1539" max="1539" width="21.5" style="56" customWidth="1"/>
    <col min="1540" max="1540" width="8.66015625" style="56" customWidth="1"/>
    <col min="1541" max="1541" width="1.0078125" style="56" customWidth="1"/>
    <col min="1542" max="1542" width="9.33203125" style="56" customWidth="1"/>
    <col min="1543" max="1543" width="11.66015625" style="56" bestFit="1" customWidth="1"/>
    <col min="1544" max="1544" width="21.16015625" style="56" customWidth="1"/>
    <col min="1545" max="1792" width="9.33203125" style="56" customWidth="1"/>
    <col min="1793" max="1793" width="2.83203125" style="56" customWidth="1"/>
    <col min="1794" max="1794" width="76" style="56" customWidth="1"/>
    <col min="1795" max="1795" width="21.5" style="56" customWidth="1"/>
    <col min="1796" max="1796" width="8.66015625" style="56" customWidth="1"/>
    <col min="1797" max="1797" width="1.0078125" style="56" customWidth="1"/>
    <col min="1798" max="1798" width="9.33203125" style="56" customWidth="1"/>
    <col min="1799" max="1799" width="11.66015625" style="56" bestFit="1" customWidth="1"/>
    <col min="1800" max="1800" width="21.16015625" style="56" customWidth="1"/>
    <col min="1801" max="2048" width="9.33203125" style="56" customWidth="1"/>
    <col min="2049" max="2049" width="2.83203125" style="56" customWidth="1"/>
    <col min="2050" max="2050" width="76" style="56" customWidth="1"/>
    <col min="2051" max="2051" width="21.5" style="56" customWidth="1"/>
    <col min="2052" max="2052" width="8.66015625" style="56" customWidth="1"/>
    <col min="2053" max="2053" width="1.0078125" style="56" customWidth="1"/>
    <col min="2054" max="2054" width="9.33203125" style="56" customWidth="1"/>
    <col min="2055" max="2055" width="11.66015625" style="56" bestFit="1" customWidth="1"/>
    <col min="2056" max="2056" width="21.16015625" style="56" customWidth="1"/>
    <col min="2057" max="2304" width="9.33203125" style="56" customWidth="1"/>
    <col min="2305" max="2305" width="2.83203125" style="56" customWidth="1"/>
    <col min="2306" max="2306" width="76" style="56" customWidth="1"/>
    <col min="2307" max="2307" width="21.5" style="56" customWidth="1"/>
    <col min="2308" max="2308" width="8.66015625" style="56" customWidth="1"/>
    <col min="2309" max="2309" width="1.0078125" style="56" customWidth="1"/>
    <col min="2310" max="2310" width="9.33203125" style="56" customWidth="1"/>
    <col min="2311" max="2311" width="11.66015625" style="56" bestFit="1" customWidth="1"/>
    <col min="2312" max="2312" width="21.16015625" style="56" customWidth="1"/>
    <col min="2313" max="2560" width="9.33203125" style="56" customWidth="1"/>
    <col min="2561" max="2561" width="2.83203125" style="56" customWidth="1"/>
    <col min="2562" max="2562" width="76" style="56" customWidth="1"/>
    <col min="2563" max="2563" width="21.5" style="56" customWidth="1"/>
    <col min="2564" max="2564" width="8.66015625" style="56" customWidth="1"/>
    <col min="2565" max="2565" width="1.0078125" style="56" customWidth="1"/>
    <col min="2566" max="2566" width="9.33203125" style="56" customWidth="1"/>
    <col min="2567" max="2567" width="11.66015625" style="56" bestFit="1" customWidth="1"/>
    <col min="2568" max="2568" width="21.16015625" style="56" customWidth="1"/>
    <col min="2569" max="2816" width="9.33203125" style="56" customWidth="1"/>
    <col min="2817" max="2817" width="2.83203125" style="56" customWidth="1"/>
    <col min="2818" max="2818" width="76" style="56" customWidth="1"/>
    <col min="2819" max="2819" width="21.5" style="56" customWidth="1"/>
    <col min="2820" max="2820" width="8.66015625" style="56" customWidth="1"/>
    <col min="2821" max="2821" width="1.0078125" style="56" customWidth="1"/>
    <col min="2822" max="2822" width="9.33203125" style="56" customWidth="1"/>
    <col min="2823" max="2823" width="11.66015625" style="56" bestFit="1" customWidth="1"/>
    <col min="2824" max="2824" width="21.16015625" style="56" customWidth="1"/>
    <col min="2825" max="3072" width="9.33203125" style="56" customWidth="1"/>
    <col min="3073" max="3073" width="2.83203125" style="56" customWidth="1"/>
    <col min="3074" max="3074" width="76" style="56" customWidth="1"/>
    <col min="3075" max="3075" width="21.5" style="56" customWidth="1"/>
    <col min="3076" max="3076" width="8.66015625" style="56" customWidth="1"/>
    <col min="3077" max="3077" width="1.0078125" style="56" customWidth="1"/>
    <col min="3078" max="3078" width="9.33203125" style="56" customWidth="1"/>
    <col min="3079" max="3079" width="11.66015625" style="56" bestFit="1" customWidth="1"/>
    <col min="3080" max="3080" width="21.16015625" style="56" customWidth="1"/>
    <col min="3081" max="3328" width="9.33203125" style="56" customWidth="1"/>
    <col min="3329" max="3329" width="2.83203125" style="56" customWidth="1"/>
    <col min="3330" max="3330" width="76" style="56" customWidth="1"/>
    <col min="3331" max="3331" width="21.5" style="56" customWidth="1"/>
    <col min="3332" max="3332" width="8.66015625" style="56" customWidth="1"/>
    <col min="3333" max="3333" width="1.0078125" style="56" customWidth="1"/>
    <col min="3334" max="3334" width="9.33203125" style="56" customWidth="1"/>
    <col min="3335" max="3335" width="11.66015625" style="56" bestFit="1" customWidth="1"/>
    <col min="3336" max="3336" width="21.16015625" style="56" customWidth="1"/>
    <col min="3337" max="3584" width="9.33203125" style="56" customWidth="1"/>
    <col min="3585" max="3585" width="2.83203125" style="56" customWidth="1"/>
    <col min="3586" max="3586" width="76" style="56" customWidth="1"/>
    <col min="3587" max="3587" width="21.5" style="56" customWidth="1"/>
    <col min="3588" max="3588" width="8.66015625" style="56" customWidth="1"/>
    <col min="3589" max="3589" width="1.0078125" style="56" customWidth="1"/>
    <col min="3590" max="3590" width="9.33203125" style="56" customWidth="1"/>
    <col min="3591" max="3591" width="11.66015625" style="56" bestFit="1" customWidth="1"/>
    <col min="3592" max="3592" width="21.16015625" style="56" customWidth="1"/>
    <col min="3593" max="3840" width="9.33203125" style="56" customWidth="1"/>
    <col min="3841" max="3841" width="2.83203125" style="56" customWidth="1"/>
    <col min="3842" max="3842" width="76" style="56" customWidth="1"/>
    <col min="3843" max="3843" width="21.5" style="56" customWidth="1"/>
    <col min="3844" max="3844" width="8.66015625" style="56" customWidth="1"/>
    <col min="3845" max="3845" width="1.0078125" style="56" customWidth="1"/>
    <col min="3846" max="3846" width="9.33203125" style="56" customWidth="1"/>
    <col min="3847" max="3847" width="11.66015625" style="56" bestFit="1" customWidth="1"/>
    <col min="3848" max="3848" width="21.16015625" style="56" customWidth="1"/>
    <col min="3849" max="4096" width="9.33203125" style="56" customWidth="1"/>
    <col min="4097" max="4097" width="2.83203125" style="56" customWidth="1"/>
    <col min="4098" max="4098" width="76" style="56" customWidth="1"/>
    <col min="4099" max="4099" width="21.5" style="56" customWidth="1"/>
    <col min="4100" max="4100" width="8.66015625" style="56" customWidth="1"/>
    <col min="4101" max="4101" width="1.0078125" style="56" customWidth="1"/>
    <col min="4102" max="4102" width="9.33203125" style="56" customWidth="1"/>
    <col min="4103" max="4103" width="11.66015625" style="56" bestFit="1" customWidth="1"/>
    <col min="4104" max="4104" width="21.16015625" style="56" customWidth="1"/>
    <col min="4105" max="4352" width="9.33203125" style="56" customWidth="1"/>
    <col min="4353" max="4353" width="2.83203125" style="56" customWidth="1"/>
    <col min="4354" max="4354" width="76" style="56" customWidth="1"/>
    <col min="4355" max="4355" width="21.5" style="56" customWidth="1"/>
    <col min="4356" max="4356" width="8.66015625" style="56" customWidth="1"/>
    <col min="4357" max="4357" width="1.0078125" style="56" customWidth="1"/>
    <col min="4358" max="4358" width="9.33203125" style="56" customWidth="1"/>
    <col min="4359" max="4359" width="11.66015625" style="56" bestFit="1" customWidth="1"/>
    <col min="4360" max="4360" width="21.16015625" style="56" customWidth="1"/>
    <col min="4361" max="4608" width="9.33203125" style="56" customWidth="1"/>
    <col min="4609" max="4609" width="2.83203125" style="56" customWidth="1"/>
    <col min="4610" max="4610" width="76" style="56" customWidth="1"/>
    <col min="4611" max="4611" width="21.5" style="56" customWidth="1"/>
    <col min="4612" max="4612" width="8.66015625" style="56" customWidth="1"/>
    <col min="4613" max="4613" width="1.0078125" style="56" customWidth="1"/>
    <col min="4614" max="4614" width="9.33203125" style="56" customWidth="1"/>
    <col min="4615" max="4615" width="11.66015625" style="56" bestFit="1" customWidth="1"/>
    <col min="4616" max="4616" width="21.16015625" style="56" customWidth="1"/>
    <col min="4617" max="4864" width="9.33203125" style="56" customWidth="1"/>
    <col min="4865" max="4865" width="2.83203125" style="56" customWidth="1"/>
    <col min="4866" max="4866" width="76" style="56" customWidth="1"/>
    <col min="4867" max="4867" width="21.5" style="56" customWidth="1"/>
    <col min="4868" max="4868" width="8.66015625" style="56" customWidth="1"/>
    <col min="4869" max="4869" width="1.0078125" style="56" customWidth="1"/>
    <col min="4870" max="4870" width="9.33203125" style="56" customWidth="1"/>
    <col min="4871" max="4871" width="11.66015625" style="56" bestFit="1" customWidth="1"/>
    <col min="4872" max="4872" width="21.16015625" style="56" customWidth="1"/>
    <col min="4873" max="5120" width="9.33203125" style="56" customWidth="1"/>
    <col min="5121" max="5121" width="2.83203125" style="56" customWidth="1"/>
    <col min="5122" max="5122" width="76" style="56" customWidth="1"/>
    <col min="5123" max="5123" width="21.5" style="56" customWidth="1"/>
    <col min="5124" max="5124" width="8.66015625" style="56" customWidth="1"/>
    <col min="5125" max="5125" width="1.0078125" style="56" customWidth="1"/>
    <col min="5126" max="5126" width="9.33203125" style="56" customWidth="1"/>
    <col min="5127" max="5127" width="11.66015625" style="56" bestFit="1" customWidth="1"/>
    <col min="5128" max="5128" width="21.16015625" style="56" customWidth="1"/>
    <col min="5129" max="5376" width="9.33203125" style="56" customWidth="1"/>
    <col min="5377" max="5377" width="2.83203125" style="56" customWidth="1"/>
    <col min="5378" max="5378" width="76" style="56" customWidth="1"/>
    <col min="5379" max="5379" width="21.5" style="56" customWidth="1"/>
    <col min="5380" max="5380" width="8.66015625" style="56" customWidth="1"/>
    <col min="5381" max="5381" width="1.0078125" style="56" customWidth="1"/>
    <col min="5382" max="5382" width="9.33203125" style="56" customWidth="1"/>
    <col min="5383" max="5383" width="11.66015625" style="56" bestFit="1" customWidth="1"/>
    <col min="5384" max="5384" width="21.16015625" style="56" customWidth="1"/>
    <col min="5385" max="5632" width="9.33203125" style="56" customWidth="1"/>
    <col min="5633" max="5633" width="2.83203125" style="56" customWidth="1"/>
    <col min="5634" max="5634" width="76" style="56" customWidth="1"/>
    <col min="5635" max="5635" width="21.5" style="56" customWidth="1"/>
    <col min="5636" max="5636" width="8.66015625" style="56" customWidth="1"/>
    <col min="5637" max="5637" width="1.0078125" style="56" customWidth="1"/>
    <col min="5638" max="5638" width="9.33203125" style="56" customWidth="1"/>
    <col min="5639" max="5639" width="11.66015625" style="56" bestFit="1" customWidth="1"/>
    <col min="5640" max="5640" width="21.16015625" style="56" customWidth="1"/>
    <col min="5641" max="5888" width="9.33203125" style="56" customWidth="1"/>
    <col min="5889" max="5889" width="2.83203125" style="56" customWidth="1"/>
    <col min="5890" max="5890" width="76" style="56" customWidth="1"/>
    <col min="5891" max="5891" width="21.5" style="56" customWidth="1"/>
    <col min="5892" max="5892" width="8.66015625" style="56" customWidth="1"/>
    <col min="5893" max="5893" width="1.0078125" style="56" customWidth="1"/>
    <col min="5894" max="5894" width="9.33203125" style="56" customWidth="1"/>
    <col min="5895" max="5895" width="11.66015625" style="56" bestFit="1" customWidth="1"/>
    <col min="5896" max="5896" width="21.16015625" style="56" customWidth="1"/>
    <col min="5897" max="6144" width="9.33203125" style="56" customWidth="1"/>
    <col min="6145" max="6145" width="2.83203125" style="56" customWidth="1"/>
    <col min="6146" max="6146" width="76" style="56" customWidth="1"/>
    <col min="6147" max="6147" width="21.5" style="56" customWidth="1"/>
    <col min="6148" max="6148" width="8.66015625" style="56" customWidth="1"/>
    <col min="6149" max="6149" width="1.0078125" style="56" customWidth="1"/>
    <col min="6150" max="6150" width="9.33203125" style="56" customWidth="1"/>
    <col min="6151" max="6151" width="11.66015625" style="56" bestFit="1" customWidth="1"/>
    <col min="6152" max="6152" width="21.16015625" style="56" customWidth="1"/>
    <col min="6153" max="6400" width="9.33203125" style="56" customWidth="1"/>
    <col min="6401" max="6401" width="2.83203125" style="56" customWidth="1"/>
    <col min="6402" max="6402" width="76" style="56" customWidth="1"/>
    <col min="6403" max="6403" width="21.5" style="56" customWidth="1"/>
    <col min="6404" max="6404" width="8.66015625" style="56" customWidth="1"/>
    <col min="6405" max="6405" width="1.0078125" style="56" customWidth="1"/>
    <col min="6406" max="6406" width="9.33203125" style="56" customWidth="1"/>
    <col min="6407" max="6407" width="11.66015625" style="56" bestFit="1" customWidth="1"/>
    <col min="6408" max="6408" width="21.16015625" style="56" customWidth="1"/>
    <col min="6409" max="6656" width="9.33203125" style="56" customWidth="1"/>
    <col min="6657" max="6657" width="2.83203125" style="56" customWidth="1"/>
    <col min="6658" max="6658" width="76" style="56" customWidth="1"/>
    <col min="6659" max="6659" width="21.5" style="56" customWidth="1"/>
    <col min="6660" max="6660" width="8.66015625" style="56" customWidth="1"/>
    <col min="6661" max="6661" width="1.0078125" style="56" customWidth="1"/>
    <col min="6662" max="6662" width="9.33203125" style="56" customWidth="1"/>
    <col min="6663" max="6663" width="11.66015625" style="56" bestFit="1" customWidth="1"/>
    <col min="6664" max="6664" width="21.16015625" style="56" customWidth="1"/>
    <col min="6665" max="6912" width="9.33203125" style="56" customWidth="1"/>
    <col min="6913" max="6913" width="2.83203125" style="56" customWidth="1"/>
    <col min="6914" max="6914" width="76" style="56" customWidth="1"/>
    <col min="6915" max="6915" width="21.5" style="56" customWidth="1"/>
    <col min="6916" max="6916" width="8.66015625" style="56" customWidth="1"/>
    <col min="6917" max="6917" width="1.0078125" style="56" customWidth="1"/>
    <col min="6918" max="6918" width="9.33203125" style="56" customWidth="1"/>
    <col min="6919" max="6919" width="11.66015625" style="56" bestFit="1" customWidth="1"/>
    <col min="6920" max="6920" width="21.16015625" style="56" customWidth="1"/>
    <col min="6921" max="7168" width="9.33203125" style="56" customWidth="1"/>
    <col min="7169" max="7169" width="2.83203125" style="56" customWidth="1"/>
    <col min="7170" max="7170" width="76" style="56" customWidth="1"/>
    <col min="7171" max="7171" width="21.5" style="56" customWidth="1"/>
    <col min="7172" max="7172" width="8.66015625" style="56" customWidth="1"/>
    <col min="7173" max="7173" width="1.0078125" style="56" customWidth="1"/>
    <col min="7174" max="7174" width="9.33203125" style="56" customWidth="1"/>
    <col min="7175" max="7175" width="11.66015625" style="56" bestFit="1" customWidth="1"/>
    <col min="7176" max="7176" width="21.16015625" style="56" customWidth="1"/>
    <col min="7177" max="7424" width="9.33203125" style="56" customWidth="1"/>
    <col min="7425" max="7425" width="2.83203125" style="56" customWidth="1"/>
    <col min="7426" max="7426" width="76" style="56" customWidth="1"/>
    <col min="7427" max="7427" width="21.5" style="56" customWidth="1"/>
    <col min="7428" max="7428" width="8.66015625" style="56" customWidth="1"/>
    <col min="7429" max="7429" width="1.0078125" style="56" customWidth="1"/>
    <col min="7430" max="7430" width="9.33203125" style="56" customWidth="1"/>
    <col min="7431" max="7431" width="11.66015625" style="56" bestFit="1" customWidth="1"/>
    <col min="7432" max="7432" width="21.16015625" style="56" customWidth="1"/>
    <col min="7433" max="7680" width="9.33203125" style="56" customWidth="1"/>
    <col min="7681" max="7681" width="2.83203125" style="56" customWidth="1"/>
    <col min="7682" max="7682" width="76" style="56" customWidth="1"/>
    <col min="7683" max="7683" width="21.5" style="56" customWidth="1"/>
    <col min="7684" max="7684" width="8.66015625" style="56" customWidth="1"/>
    <col min="7685" max="7685" width="1.0078125" style="56" customWidth="1"/>
    <col min="7686" max="7686" width="9.33203125" style="56" customWidth="1"/>
    <col min="7687" max="7687" width="11.66015625" style="56" bestFit="1" customWidth="1"/>
    <col min="7688" max="7688" width="21.16015625" style="56" customWidth="1"/>
    <col min="7689" max="7936" width="9.33203125" style="56" customWidth="1"/>
    <col min="7937" max="7937" width="2.83203125" style="56" customWidth="1"/>
    <col min="7938" max="7938" width="76" style="56" customWidth="1"/>
    <col min="7939" max="7939" width="21.5" style="56" customWidth="1"/>
    <col min="7940" max="7940" width="8.66015625" style="56" customWidth="1"/>
    <col min="7941" max="7941" width="1.0078125" style="56" customWidth="1"/>
    <col min="7942" max="7942" width="9.33203125" style="56" customWidth="1"/>
    <col min="7943" max="7943" width="11.66015625" style="56" bestFit="1" customWidth="1"/>
    <col min="7944" max="7944" width="21.16015625" style="56" customWidth="1"/>
    <col min="7945" max="8192" width="9.33203125" style="56" customWidth="1"/>
    <col min="8193" max="8193" width="2.83203125" style="56" customWidth="1"/>
    <col min="8194" max="8194" width="76" style="56" customWidth="1"/>
    <col min="8195" max="8195" width="21.5" style="56" customWidth="1"/>
    <col min="8196" max="8196" width="8.66015625" style="56" customWidth="1"/>
    <col min="8197" max="8197" width="1.0078125" style="56" customWidth="1"/>
    <col min="8198" max="8198" width="9.33203125" style="56" customWidth="1"/>
    <col min="8199" max="8199" width="11.66015625" style="56" bestFit="1" customWidth="1"/>
    <col min="8200" max="8200" width="21.16015625" style="56" customWidth="1"/>
    <col min="8201" max="8448" width="9.33203125" style="56" customWidth="1"/>
    <col min="8449" max="8449" width="2.83203125" style="56" customWidth="1"/>
    <col min="8450" max="8450" width="76" style="56" customWidth="1"/>
    <col min="8451" max="8451" width="21.5" style="56" customWidth="1"/>
    <col min="8452" max="8452" width="8.66015625" style="56" customWidth="1"/>
    <col min="8453" max="8453" width="1.0078125" style="56" customWidth="1"/>
    <col min="8454" max="8454" width="9.33203125" style="56" customWidth="1"/>
    <col min="8455" max="8455" width="11.66015625" style="56" bestFit="1" customWidth="1"/>
    <col min="8456" max="8456" width="21.16015625" style="56" customWidth="1"/>
    <col min="8457" max="8704" width="9.33203125" style="56" customWidth="1"/>
    <col min="8705" max="8705" width="2.83203125" style="56" customWidth="1"/>
    <col min="8706" max="8706" width="76" style="56" customWidth="1"/>
    <col min="8707" max="8707" width="21.5" style="56" customWidth="1"/>
    <col min="8708" max="8708" width="8.66015625" style="56" customWidth="1"/>
    <col min="8709" max="8709" width="1.0078125" style="56" customWidth="1"/>
    <col min="8710" max="8710" width="9.33203125" style="56" customWidth="1"/>
    <col min="8711" max="8711" width="11.66015625" style="56" bestFit="1" customWidth="1"/>
    <col min="8712" max="8712" width="21.16015625" style="56" customWidth="1"/>
    <col min="8713" max="8960" width="9.33203125" style="56" customWidth="1"/>
    <col min="8961" max="8961" width="2.83203125" style="56" customWidth="1"/>
    <col min="8962" max="8962" width="76" style="56" customWidth="1"/>
    <col min="8963" max="8963" width="21.5" style="56" customWidth="1"/>
    <col min="8964" max="8964" width="8.66015625" style="56" customWidth="1"/>
    <col min="8965" max="8965" width="1.0078125" style="56" customWidth="1"/>
    <col min="8966" max="8966" width="9.33203125" style="56" customWidth="1"/>
    <col min="8967" max="8967" width="11.66015625" style="56" bestFit="1" customWidth="1"/>
    <col min="8968" max="8968" width="21.16015625" style="56" customWidth="1"/>
    <col min="8969" max="9216" width="9.33203125" style="56" customWidth="1"/>
    <col min="9217" max="9217" width="2.83203125" style="56" customWidth="1"/>
    <col min="9218" max="9218" width="76" style="56" customWidth="1"/>
    <col min="9219" max="9219" width="21.5" style="56" customWidth="1"/>
    <col min="9220" max="9220" width="8.66015625" style="56" customWidth="1"/>
    <col min="9221" max="9221" width="1.0078125" style="56" customWidth="1"/>
    <col min="9222" max="9222" width="9.33203125" style="56" customWidth="1"/>
    <col min="9223" max="9223" width="11.66015625" style="56" bestFit="1" customWidth="1"/>
    <col min="9224" max="9224" width="21.16015625" style="56" customWidth="1"/>
    <col min="9225" max="9472" width="9.33203125" style="56" customWidth="1"/>
    <col min="9473" max="9473" width="2.83203125" style="56" customWidth="1"/>
    <col min="9474" max="9474" width="76" style="56" customWidth="1"/>
    <col min="9475" max="9475" width="21.5" style="56" customWidth="1"/>
    <col min="9476" max="9476" width="8.66015625" style="56" customWidth="1"/>
    <col min="9477" max="9477" width="1.0078125" style="56" customWidth="1"/>
    <col min="9478" max="9478" width="9.33203125" style="56" customWidth="1"/>
    <col min="9479" max="9479" width="11.66015625" style="56" bestFit="1" customWidth="1"/>
    <col min="9480" max="9480" width="21.16015625" style="56" customWidth="1"/>
    <col min="9481" max="9728" width="9.33203125" style="56" customWidth="1"/>
    <col min="9729" max="9729" width="2.83203125" style="56" customWidth="1"/>
    <col min="9730" max="9730" width="76" style="56" customWidth="1"/>
    <col min="9731" max="9731" width="21.5" style="56" customWidth="1"/>
    <col min="9732" max="9732" width="8.66015625" style="56" customWidth="1"/>
    <col min="9733" max="9733" width="1.0078125" style="56" customWidth="1"/>
    <col min="9734" max="9734" width="9.33203125" style="56" customWidth="1"/>
    <col min="9735" max="9735" width="11.66015625" style="56" bestFit="1" customWidth="1"/>
    <col min="9736" max="9736" width="21.16015625" style="56" customWidth="1"/>
    <col min="9737" max="9984" width="9.33203125" style="56" customWidth="1"/>
    <col min="9985" max="9985" width="2.83203125" style="56" customWidth="1"/>
    <col min="9986" max="9986" width="76" style="56" customWidth="1"/>
    <col min="9987" max="9987" width="21.5" style="56" customWidth="1"/>
    <col min="9988" max="9988" width="8.66015625" style="56" customWidth="1"/>
    <col min="9989" max="9989" width="1.0078125" style="56" customWidth="1"/>
    <col min="9990" max="9990" width="9.33203125" style="56" customWidth="1"/>
    <col min="9991" max="9991" width="11.66015625" style="56" bestFit="1" customWidth="1"/>
    <col min="9992" max="9992" width="21.16015625" style="56" customWidth="1"/>
    <col min="9993" max="10240" width="9.33203125" style="56" customWidth="1"/>
    <col min="10241" max="10241" width="2.83203125" style="56" customWidth="1"/>
    <col min="10242" max="10242" width="76" style="56" customWidth="1"/>
    <col min="10243" max="10243" width="21.5" style="56" customWidth="1"/>
    <col min="10244" max="10244" width="8.66015625" style="56" customWidth="1"/>
    <col min="10245" max="10245" width="1.0078125" style="56" customWidth="1"/>
    <col min="10246" max="10246" width="9.33203125" style="56" customWidth="1"/>
    <col min="10247" max="10247" width="11.66015625" style="56" bestFit="1" customWidth="1"/>
    <col min="10248" max="10248" width="21.16015625" style="56" customWidth="1"/>
    <col min="10249" max="10496" width="9.33203125" style="56" customWidth="1"/>
    <col min="10497" max="10497" width="2.83203125" style="56" customWidth="1"/>
    <col min="10498" max="10498" width="76" style="56" customWidth="1"/>
    <col min="10499" max="10499" width="21.5" style="56" customWidth="1"/>
    <col min="10500" max="10500" width="8.66015625" style="56" customWidth="1"/>
    <col min="10501" max="10501" width="1.0078125" style="56" customWidth="1"/>
    <col min="10502" max="10502" width="9.33203125" style="56" customWidth="1"/>
    <col min="10503" max="10503" width="11.66015625" style="56" bestFit="1" customWidth="1"/>
    <col min="10504" max="10504" width="21.16015625" style="56" customWidth="1"/>
    <col min="10505" max="10752" width="9.33203125" style="56" customWidth="1"/>
    <col min="10753" max="10753" width="2.83203125" style="56" customWidth="1"/>
    <col min="10754" max="10754" width="76" style="56" customWidth="1"/>
    <col min="10755" max="10755" width="21.5" style="56" customWidth="1"/>
    <col min="10756" max="10756" width="8.66015625" style="56" customWidth="1"/>
    <col min="10757" max="10757" width="1.0078125" style="56" customWidth="1"/>
    <col min="10758" max="10758" width="9.33203125" style="56" customWidth="1"/>
    <col min="10759" max="10759" width="11.66015625" style="56" bestFit="1" customWidth="1"/>
    <col min="10760" max="10760" width="21.16015625" style="56" customWidth="1"/>
    <col min="10761" max="11008" width="9.33203125" style="56" customWidth="1"/>
    <col min="11009" max="11009" width="2.83203125" style="56" customWidth="1"/>
    <col min="11010" max="11010" width="76" style="56" customWidth="1"/>
    <col min="11011" max="11011" width="21.5" style="56" customWidth="1"/>
    <col min="11012" max="11012" width="8.66015625" style="56" customWidth="1"/>
    <col min="11013" max="11013" width="1.0078125" style="56" customWidth="1"/>
    <col min="11014" max="11014" width="9.33203125" style="56" customWidth="1"/>
    <col min="11015" max="11015" width="11.66015625" style="56" bestFit="1" customWidth="1"/>
    <col min="11016" max="11016" width="21.16015625" style="56" customWidth="1"/>
    <col min="11017" max="11264" width="9.33203125" style="56" customWidth="1"/>
    <col min="11265" max="11265" width="2.83203125" style="56" customWidth="1"/>
    <col min="11266" max="11266" width="76" style="56" customWidth="1"/>
    <col min="11267" max="11267" width="21.5" style="56" customWidth="1"/>
    <col min="11268" max="11268" width="8.66015625" style="56" customWidth="1"/>
    <col min="11269" max="11269" width="1.0078125" style="56" customWidth="1"/>
    <col min="11270" max="11270" width="9.33203125" style="56" customWidth="1"/>
    <col min="11271" max="11271" width="11.66015625" style="56" bestFit="1" customWidth="1"/>
    <col min="11272" max="11272" width="21.16015625" style="56" customWidth="1"/>
    <col min="11273" max="11520" width="9.33203125" style="56" customWidth="1"/>
    <col min="11521" max="11521" width="2.83203125" style="56" customWidth="1"/>
    <col min="11522" max="11522" width="76" style="56" customWidth="1"/>
    <col min="11523" max="11523" width="21.5" style="56" customWidth="1"/>
    <col min="11524" max="11524" width="8.66015625" style="56" customWidth="1"/>
    <col min="11525" max="11525" width="1.0078125" style="56" customWidth="1"/>
    <col min="11526" max="11526" width="9.33203125" style="56" customWidth="1"/>
    <col min="11527" max="11527" width="11.66015625" style="56" bestFit="1" customWidth="1"/>
    <col min="11528" max="11528" width="21.16015625" style="56" customWidth="1"/>
    <col min="11529" max="11776" width="9.33203125" style="56" customWidth="1"/>
    <col min="11777" max="11777" width="2.83203125" style="56" customWidth="1"/>
    <col min="11778" max="11778" width="76" style="56" customWidth="1"/>
    <col min="11779" max="11779" width="21.5" style="56" customWidth="1"/>
    <col min="11780" max="11780" width="8.66015625" style="56" customWidth="1"/>
    <col min="11781" max="11781" width="1.0078125" style="56" customWidth="1"/>
    <col min="11782" max="11782" width="9.33203125" style="56" customWidth="1"/>
    <col min="11783" max="11783" width="11.66015625" style="56" bestFit="1" customWidth="1"/>
    <col min="11784" max="11784" width="21.16015625" style="56" customWidth="1"/>
    <col min="11785" max="12032" width="9.33203125" style="56" customWidth="1"/>
    <col min="12033" max="12033" width="2.83203125" style="56" customWidth="1"/>
    <col min="12034" max="12034" width="76" style="56" customWidth="1"/>
    <col min="12035" max="12035" width="21.5" style="56" customWidth="1"/>
    <col min="12036" max="12036" width="8.66015625" style="56" customWidth="1"/>
    <col min="12037" max="12037" width="1.0078125" style="56" customWidth="1"/>
    <col min="12038" max="12038" width="9.33203125" style="56" customWidth="1"/>
    <col min="12039" max="12039" width="11.66015625" style="56" bestFit="1" customWidth="1"/>
    <col min="12040" max="12040" width="21.16015625" style="56" customWidth="1"/>
    <col min="12041" max="12288" width="9.33203125" style="56" customWidth="1"/>
    <col min="12289" max="12289" width="2.83203125" style="56" customWidth="1"/>
    <col min="12290" max="12290" width="76" style="56" customWidth="1"/>
    <col min="12291" max="12291" width="21.5" style="56" customWidth="1"/>
    <col min="12292" max="12292" width="8.66015625" style="56" customWidth="1"/>
    <col min="12293" max="12293" width="1.0078125" style="56" customWidth="1"/>
    <col min="12294" max="12294" width="9.33203125" style="56" customWidth="1"/>
    <col min="12295" max="12295" width="11.66015625" style="56" bestFit="1" customWidth="1"/>
    <col min="12296" max="12296" width="21.16015625" style="56" customWidth="1"/>
    <col min="12297" max="12544" width="9.33203125" style="56" customWidth="1"/>
    <col min="12545" max="12545" width="2.83203125" style="56" customWidth="1"/>
    <col min="12546" max="12546" width="76" style="56" customWidth="1"/>
    <col min="12547" max="12547" width="21.5" style="56" customWidth="1"/>
    <col min="12548" max="12548" width="8.66015625" style="56" customWidth="1"/>
    <col min="12549" max="12549" width="1.0078125" style="56" customWidth="1"/>
    <col min="12550" max="12550" width="9.33203125" style="56" customWidth="1"/>
    <col min="12551" max="12551" width="11.66015625" style="56" bestFit="1" customWidth="1"/>
    <col min="12552" max="12552" width="21.16015625" style="56" customWidth="1"/>
    <col min="12553" max="12800" width="9.33203125" style="56" customWidth="1"/>
    <col min="12801" max="12801" width="2.83203125" style="56" customWidth="1"/>
    <col min="12802" max="12802" width="76" style="56" customWidth="1"/>
    <col min="12803" max="12803" width="21.5" style="56" customWidth="1"/>
    <col min="12804" max="12804" width="8.66015625" style="56" customWidth="1"/>
    <col min="12805" max="12805" width="1.0078125" style="56" customWidth="1"/>
    <col min="12806" max="12806" width="9.33203125" style="56" customWidth="1"/>
    <col min="12807" max="12807" width="11.66015625" style="56" bestFit="1" customWidth="1"/>
    <col min="12808" max="12808" width="21.16015625" style="56" customWidth="1"/>
    <col min="12809" max="13056" width="9.33203125" style="56" customWidth="1"/>
    <col min="13057" max="13057" width="2.83203125" style="56" customWidth="1"/>
    <col min="13058" max="13058" width="76" style="56" customWidth="1"/>
    <col min="13059" max="13059" width="21.5" style="56" customWidth="1"/>
    <col min="13060" max="13060" width="8.66015625" style="56" customWidth="1"/>
    <col min="13061" max="13061" width="1.0078125" style="56" customWidth="1"/>
    <col min="13062" max="13062" width="9.33203125" style="56" customWidth="1"/>
    <col min="13063" max="13063" width="11.66015625" style="56" bestFit="1" customWidth="1"/>
    <col min="13064" max="13064" width="21.16015625" style="56" customWidth="1"/>
    <col min="13065" max="13312" width="9.33203125" style="56" customWidth="1"/>
    <col min="13313" max="13313" width="2.83203125" style="56" customWidth="1"/>
    <col min="13314" max="13314" width="76" style="56" customWidth="1"/>
    <col min="13315" max="13315" width="21.5" style="56" customWidth="1"/>
    <col min="13316" max="13316" width="8.66015625" style="56" customWidth="1"/>
    <col min="13317" max="13317" width="1.0078125" style="56" customWidth="1"/>
    <col min="13318" max="13318" width="9.33203125" style="56" customWidth="1"/>
    <col min="13319" max="13319" width="11.66015625" style="56" bestFit="1" customWidth="1"/>
    <col min="13320" max="13320" width="21.16015625" style="56" customWidth="1"/>
    <col min="13321" max="13568" width="9.33203125" style="56" customWidth="1"/>
    <col min="13569" max="13569" width="2.83203125" style="56" customWidth="1"/>
    <col min="13570" max="13570" width="76" style="56" customWidth="1"/>
    <col min="13571" max="13571" width="21.5" style="56" customWidth="1"/>
    <col min="13572" max="13572" width="8.66015625" style="56" customWidth="1"/>
    <col min="13573" max="13573" width="1.0078125" style="56" customWidth="1"/>
    <col min="13574" max="13574" width="9.33203125" style="56" customWidth="1"/>
    <col min="13575" max="13575" width="11.66015625" style="56" bestFit="1" customWidth="1"/>
    <col min="13576" max="13576" width="21.16015625" style="56" customWidth="1"/>
    <col min="13577" max="13824" width="9.33203125" style="56" customWidth="1"/>
    <col min="13825" max="13825" width="2.83203125" style="56" customWidth="1"/>
    <col min="13826" max="13826" width="76" style="56" customWidth="1"/>
    <col min="13827" max="13827" width="21.5" style="56" customWidth="1"/>
    <col min="13828" max="13828" width="8.66015625" style="56" customWidth="1"/>
    <col min="13829" max="13829" width="1.0078125" style="56" customWidth="1"/>
    <col min="13830" max="13830" width="9.33203125" style="56" customWidth="1"/>
    <col min="13831" max="13831" width="11.66015625" style="56" bestFit="1" customWidth="1"/>
    <col min="13832" max="13832" width="21.16015625" style="56" customWidth="1"/>
    <col min="13833" max="14080" width="9.33203125" style="56" customWidth="1"/>
    <col min="14081" max="14081" width="2.83203125" style="56" customWidth="1"/>
    <col min="14082" max="14082" width="76" style="56" customWidth="1"/>
    <col min="14083" max="14083" width="21.5" style="56" customWidth="1"/>
    <col min="14084" max="14084" width="8.66015625" style="56" customWidth="1"/>
    <col min="14085" max="14085" width="1.0078125" style="56" customWidth="1"/>
    <col min="14086" max="14086" width="9.33203125" style="56" customWidth="1"/>
    <col min="14087" max="14087" width="11.66015625" style="56" bestFit="1" customWidth="1"/>
    <col min="14088" max="14088" width="21.16015625" style="56" customWidth="1"/>
    <col min="14089" max="14336" width="9.33203125" style="56" customWidth="1"/>
    <col min="14337" max="14337" width="2.83203125" style="56" customWidth="1"/>
    <col min="14338" max="14338" width="76" style="56" customWidth="1"/>
    <col min="14339" max="14339" width="21.5" style="56" customWidth="1"/>
    <col min="14340" max="14340" width="8.66015625" style="56" customWidth="1"/>
    <col min="14341" max="14341" width="1.0078125" style="56" customWidth="1"/>
    <col min="14342" max="14342" width="9.33203125" style="56" customWidth="1"/>
    <col min="14343" max="14343" width="11.66015625" style="56" bestFit="1" customWidth="1"/>
    <col min="14344" max="14344" width="21.16015625" style="56" customWidth="1"/>
    <col min="14345" max="14592" width="9.33203125" style="56" customWidth="1"/>
    <col min="14593" max="14593" width="2.83203125" style="56" customWidth="1"/>
    <col min="14594" max="14594" width="76" style="56" customWidth="1"/>
    <col min="14595" max="14595" width="21.5" style="56" customWidth="1"/>
    <col min="14596" max="14596" width="8.66015625" style="56" customWidth="1"/>
    <col min="14597" max="14597" width="1.0078125" style="56" customWidth="1"/>
    <col min="14598" max="14598" width="9.33203125" style="56" customWidth="1"/>
    <col min="14599" max="14599" width="11.66015625" style="56" bestFit="1" customWidth="1"/>
    <col min="14600" max="14600" width="21.16015625" style="56" customWidth="1"/>
    <col min="14601" max="14848" width="9.33203125" style="56" customWidth="1"/>
    <col min="14849" max="14849" width="2.83203125" style="56" customWidth="1"/>
    <col min="14850" max="14850" width="76" style="56" customWidth="1"/>
    <col min="14851" max="14851" width="21.5" style="56" customWidth="1"/>
    <col min="14852" max="14852" width="8.66015625" style="56" customWidth="1"/>
    <col min="14853" max="14853" width="1.0078125" style="56" customWidth="1"/>
    <col min="14854" max="14854" width="9.33203125" style="56" customWidth="1"/>
    <col min="14855" max="14855" width="11.66015625" style="56" bestFit="1" customWidth="1"/>
    <col min="14856" max="14856" width="21.16015625" style="56" customWidth="1"/>
    <col min="14857" max="15104" width="9.33203125" style="56" customWidth="1"/>
    <col min="15105" max="15105" width="2.83203125" style="56" customWidth="1"/>
    <col min="15106" max="15106" width="76" style="56" customWidth="1"/>
    <col min="15107" max="15107" width="21.5" style="56" customWidth="1"/>
    <col min="15108" max="15108" width="8.66015625" style="56" customWidth="1"/>
    <col min="15109" max="15109" width="1.0078125" style="56" customWidth="1"/>
    <col min="15110" max="15110" width="9.33203125" style="56" customWidth="1"/>
    <col min="15111" max="15111" width="11.66015625" style="56" bestFit="1" customWidth="1"/>
    <col min="15112" max="15112" width="21.16015625" style="56" customWidth="1"/>
    <col min="15113" max="15360" width="9.33203125" style="56" customWidth="1"/>
    <col min="15361" max="15361" width="2.83203125" style="56" customWidth="1"/>
    <col min="15362" max="15362" width="76" style="56" customWidth="1"/>
    <col min="15363" max="15363" width="21.5" style="56" customWidth="1"/>
    <col min="15364" max="15364" width="8.66015625" style="56" customWidth="1"/>
    <col min="15365" max="15365" width="1.0078125" style="56" customWidth="1"/>
    <col min="15366" max="15366" width="9.33203125" style="56" customWidth="1"/>
    <col min="15367" max="15367" width="11.66015625" style="56" bestFit="1" customWidth="1"/>
    <col min="15368" max="15368" width="21.16015625" style="56" customWidth="1"/>
    <col min="15369" max="15616" width="9.33203125" style="56" customWidth="1"/>
    <col min="15617" max="15617" width="2.83203125" style="56" customWidth="1"/>
    <col min="15618" max="15618" width="76" style="56" customWidth="1"/>
    <col min="15619" max="15619" width="21.5" style="56" customWidth="1"/>
    <col min="15620" max="15620" width="8.66015625" style="56" customWidth="1"/>
    <col min="15621" max="15621" width="1.0078125" style="56" customWidth="1"/>
    <col min="15622" max="15622" width="9.33203125" style="56" customWidth="1"/>
    <col min="15623" max="15623" width="11.66015625" style="56" bestFit="1" customWidth="1"/>
    <col min="15624" max="15624" width="21.16015625" style="56" customWidth="1"/>
    <col min="15625" max="15872" width="9.33203125" style="56" customWidth="1"/>
    <col min="15873" max="15873" width="2.83203125" style="56" customWidth="1"/>
    <col min="15874" max="15874" width="76" style="56" customWidth="1"/>
    <col min="15875" max="15875" width="21.5" style="56" customWidth="1"/>
    <col min="15876" max="15876" width="8.66015625" style="56" customWidth="1"/>
    <col min="15877" max="15877" width="1.0078125" style="56" customWidth="1"/>
    <col min="15878" max="15878" width="9.33203125" style="56" customWidth="1"/>
    <col min="15879" max="15879" width="11.66015625" style="56" bestFit="1" customWidth="1"/>
    <col min="15880" max="15880" width="21.16015625" style="56" customWidth="1"/>
    <col min="15881" max="16128" width="9.33203125" style="56" customWidth="1"/>
    <col min="16129" max="16129" width="2.83203125" style="56" customWidth="1"/>
    <col min="16130" max="16130" width="76" style="56" customWidth="1"/>
    <col min="16131" max="16131" width="21.5" style="56" customWidth="1"/>
    <col min="16132" max="16132" width="8.66015625" style="56" customWidth="1"/>
    <col min="16133" max="16133" width="1.0078125" style="56" customWidth="1"/>
    <col min="16134" max="16134" width="9.33203125" style="56" customWidth="1"/>
    <col min="16135" max="16135" width="11.66015625" style="56" bestFit="1" customWidth="1"/>
    <col min="16136" max="16136" width="21.16015625" style="56" customWidth="1"/>
    <col min="16137" max="16384" width="9.33203125" style="56" customWidth="1"/>
  </cols>
  <sheetData>
    <row r="1" spans="1:9" ht="59.25" customHeight="1">
      <c r="A1" s="219" t="s">
        <v>23</v>
      </c>
      <c r="B1" s="219"/>
      <c r="C1" s="219"/>
      <c r="D1" s="219"/>
      <c r="E1" s="54"/>
      <c r="F1" s="55"/>
      <c r="G1" s="55"/>
      <c r="H1" s="55"/>
      <c r="I1" s="55"/>
    </row>
    <row r="2" spans="1:9" s="58" customFormat="1" ht="25.5">
      <c r="A2" s="220"/>
      <c r="B2" s="220"/>
      <c r="C2" s="220"/>
      <c r="D2" s="220"/>
      <c r="E2" s="54"/>
      <c r="F2" s="57"/>
      <c r="G2" s="57"/>
      <c r="H2" s="57"/>
      <c r="I2" s="57"/>
    </row>
    <row r="3" spans="1:7" ht="18.75">
      <c r="A3" s="59"/>
      <c r="B3" s="60" t="s">
        <v>24</v>
      </c>
      <c r="C3" s="61">
        <f>SUM(C4:C12)</f>
        <v>0</v>
      </c>
      <c r="D3" s="62" t="s">
        <v>25</v>
      </c>
      <c r="F3" s="63"/>
      <c r="G3" s="64"/>
    </row>
    <row r="4" spans="2:7" ht="14.25">
      <c r="B4" s="185" t="s">
        <v>453</v>
      </c>
      <c r="C4" s="186">
        <f>SO_001_H_rekap_Hanouškova!C17</f>
        <v>0</v>
      </c>
      <c r="D4" s="184" t="s">
        <v>25</v>
      </c>
      <c r="F4" s="63"/>
      <c r="G4" s="64"/>
    </row>
    <row r="5" spans="2:7" ht="14.25">
      <c r="B5" s="185" t="s">
        <v>452</v>
      </c>
      <c r="C5" s="186">
        <f>SO_101_H_rekap_Hanouškova!C21</f>
        <v>0</v>
      </c>
      <c r="D5" s="184" t="s">
        <v>25</v>
      </c>
      <c r="F5" s="63"/>
      <c r="G5" s="64"/>
    </row>
    <row r="6" spans="2:7" ht="14.25">
      <c r="B6" s="185" t="s">
        <v>454</v>
      </c>
      <c r="C6" s="186">
        <f>SO_110_H_rekap_Hanouškova!C16</f>
        <v>0</v>
      </c>
      <c r="D6" s="184" t="s">
        <v>25</v>
      </c>
      <c r="F6" s="63"/>
      <c r="G6" s="64"/>
    </row>
    <row r="7" spans="2:7" ht="14.25">
      <c r="B7" s="185" t="s">
        <v>455</v>
      </c>
      <c r="C7" s="186">
        <f>SO_111_H_rekap_Hanouškova!C16</f>
        <v>0</v>
      </c>
      <c r="D7" s="184" t="s">
        <v>25</v>
      </c>
      <c r="F7" s="63"/>
      <c r="G7" s="64"/>
    </row>
    <row r="8" spans="2:7" ht="14.25">
      <c r="B8" s="185" t="s">
        <v>456</v>
      </c>
      <c r="C8" s="186">
        <f>SO_201_H_rekap_Hanouškova!C20</f>
        <v>0</v>
      </c>
      <c r="D8" s="184" t="s">
        <v>25</v>
      </c>
      <c r="F8" s="63"/>
      <c r="G8" s="64"/>
    </row>
    <row r="9" spans="2:7" ht="14.25">
      <c r="B9" s="185" t="s">
        <v>457</v>
      </c>
      <c r="C9" s="186">
        <f>SO_301_H_rekap_Hanouškova!C18</f>
        <v>0</v>
      </c>
      <c r="D9" s="184" t="s">
        <v>25</v>
      </c>
      <c r="F9" s="63"/>
      <c r="G9" s="64"/>
    </row>
    <row r="10" spans="2:7" ht="14.25">
      <c r="B10" s="185" t="s">
        <v>458</v>
      </c>
      <c r="C10" s="186">
        <f>SO_401_H_rekap_Hanouškova!C22</f>
        <v>0</v>
      </c>
      <c r="D10" s="184" t="s">
        <v>25</v>
      </c>
      <c r="F10" s="63"/>
      <c r="G10" s="64"/>
    </row>
    <row r="11" spans="2:7" ht="14.25">
      <c r="B11" s="182" t="s">
        <v>459</v>
      </c>
      <c r="C11" s="183">
        <f>SO_801_H_rekap_Hanouškova!C16</f>
        <v>0</v>
      </c>
      <c r="D11" s="184" t="s">
        <v>25</v>
      </c>
      <c r="F11" s="63"/>
      <c r="G11" s="64"/>
    </row>
    <row r="12" spans="2:7" ht="14.25">
      <c r="B12" s="67" t="s">
        <v>260</v>
      </c>
      <c r="C12" s="65">
        <f>'Vedlejší náklady_rekap'!C18</f>
        <v>0</v>
      </c>
      <c r="D12" s="66" t="s">
        <v>25</v>
      </c>
      <c r="F12" s="63"/>
      <c r="G12" s="64"/>
    </row>
    <row r="13" ht="11.25">
      <c r="G13" s="64"/>
    </row>
    <row r="14" spans="1:7" ht="33">
      <c r="A14" s="59"/>
      <c r="B14" s="71" t="s">
        <v>26</v>
      </c>
      <c r="C14" s="72">
        <f>C3</f>
        <v>0</v>
      </c>
      <c r="D14" s="73" t="s">
        <v>25</v>
      </c>
      <c r="G14" s="64"/>
    </row>
    <row r="15" spans="1:7" s="59" customFormat="1" ht="16.5">
      <c r="A15" s="56"/>
      <c r="B15" s="56"/>
      <c r="C15" s="68"/>
      <c r="D15" s="69"/>
      <c r="G15" s="64"/>
    </row>
    <row r="16" spans="1:7" ht="16.5">
      <c r="A16" s="59"/>
      <c r="B16" s="74" t="s">
        <v>27</v>
      </c>
      <c r="C16" s="75">
        <f>C14*0.21</f>
        <v>0</v>
      </c>
      <c r="D16" s="76" t="s">
        <v>25</v>
      </c>
      <c r="G16" s="64"/>
    </row>
    <row r="17" spans="1:7" s="59" customFormat="1" ht="16.5">
      <c r="A17" s="56"/>
      <c r="B17" s="56"/>
      <c r="C17" s="68"/>
      <c r="D17" s="69"/>
      <c r="G17" s="64"/>
    </row>
    <row r="18" spans="1:7" ht="40.5">
      <c r="A18" s="59"/>
      <c r="B18" s="77" t="s">
        <v>28</v>
      </c>
      <c r="C18" s="78">
        <f>C14+C16</f>
        <v>0</v>
      </c>
      <c r="D18" s="79" t="s">
        <v>25</v>
      </c>
      <c r="E18" s="80"/>
      <c r="G18" s="64"/>
    </row>
    <row r="19" ht="11.25">
      <c r="G19" s="64"/>
    </row>
    <row r="20" spans="2:7" ht="14.25">
      <c r="B20" s="221"/>
      <c r="C20" s="222"/>
      <c r="D20" s="222"/>
      <c r="G20" s="64"/>
    </row>
    <row r="21" ht="11.25">
      <c r="G21" s="64"/>
    </row>
    <row r="22" ht="11.25">
      <c r="G22" s="64"/>
    </row>
    <row r="23" ht="11.25">
      <c r="G23" s="64"/>
    </row>
    <row r="24" ht="11.25">
      <c r="G24" s="64"/>
    </row>
    <row r="25" ht="11.25">
      <c r="G25" s="64"/>
    </row>
    <row r="26" ht="11.25">
      <c r="G26" s="64"/>
    </row>
    <row r="27" ht="11.25">
      <c r="G27" s="64"/>
    </row>
    <row r="28" ht="11.25">
      <c r="G28" s="64"/>
    </row>
    <row r="29" ht="11.25">
      <c r="G29" s="64"/>
    </row>
    <row r="30" ht="11.25">
      <c r="G30" s="64"/>
    </row>
    <row r="31" ht="11.25">
      <c r="G31" s="64"/>
    </row>
    <row r="32" ht="11.25">
      <c r="G32" s="64"/>
    </row>
    <row r="33" ht="11.25">
      <c r="G33" s="64"/>
    </row>
    <row r="34" ht="11.25">
      <c r="G34" s="64"/>
    </row>
    <row r="35" ht="11.25">
      <c r="G35" s="64"/>
    </row>
    <row r="36" ht="11.25">
      <c r="G36" s="64"/>
    </row>
    <row r="37" ht="11.25">
      <c r="G37" s="64"/>
    </row>
    <row r="45" spans="6:9" ht="11.25">
      <c r="F45" s="223"/>
      <c r="G45" s="224"/>
      <c r="H45" s="224"/>
      <c r="I45" s="224"/>
    </row>
    <row r="55" ht="11.25">
      <c r="H55" s="81"/>
    </row>
  </sheetData>
  <mergeCells count="4">
    <mergeCell ref="A1:D1"/>
    <mergeCell ref="A2:D2"/>
    <mergeCell ref="B20:D20"/>
    <mergeCell ref="F45:I45"/>
  </mergeCells>
  <printOptions gridLines="1"/>
  <pageMargins left="0.94" right="0.7" top="1.44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6EC9-689D-4345-B206-9076998A5F39}">
  <sheetPr>
    <tabColor rgb="FF00B050"/>
  </sheetPr>
  <dimension ref="A1:C20"/>
  <sheetViews>
    <sheetView view="pageBreakPreview" zoomScale="130" zoomScaleSheetLayoutView="130" workbookViewId="0" topLeftCell="B1">
      <selection activeCell="H11" sqref="H1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33.75">
      <c r="A2" s="85" t="s">
        <v>0</v>
      </c>
      <c r="B2" s="157" t="s">
        <v>486</v>
      </c>
      <c r="C2" s="87"/>
    </row>
    <row r="3" spans="1:3" ht="11.25">
      <c r="A3" s="85" t="s">
        <v>1</v>
      </c>
      <c r="B3" s="178" t="s">
        <v>481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326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324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/>
      <c r="B14" s="103" t="s">
        <v>302</v>
      </c>
      <c r="C14" s="100">
        <f>SO_201_H_rozp_Hanouškova!H13</f>
        <v>0</v>
      </c>
    </row>
    <row r="15" spans="1:3" s="101" customFormat="1" ht="11.25">
      <c r="A15" s="102"/>
      <c r="B15" s="103" t="s">
        <v>85</v>
      </c>
      <c r="C15" s="100">
        <f>SO_201_H_rozp_Hanouškova!H21</f>
        <v>0</v>
      </c>
    </row>
    <row r="16" spans="1:3" s="101" customFormat="1" ht="11.25">
      <c r="A16" s="102"/>
      <c r="B16" s="103" t="s">
        <v>335</v>
      </c>
      <c r="C16" s="100">
        <f>SO_201_H_rozp_Hanouškova!H31</f>
        <v>0</v>
      </c>
    </row>
    <row r="17" spans="1:3" s="101" customFormat="1" ht="11.25">
      <c r="A17" s="102"/>
      <c r="B17" s="103" t="s">
        <v>348</v>
      </c>
      <c r="C17" s="100">
        <f>SO_201_H_rozp_Hanouškova!H35</f>
        <v>0</v>
      </c>
    </row>
    <row r="18" spans="1:3" s="101" customFormat="1" ht="11.25">
      <c r="A18" s="102"/>
      <c r="B18" s="103" t="s">
        <v>87</v>
      </c>
      <c r="C18" s="100">
        <f>SO_201_H_rozp_Hanouškova!H39</f>
        <v>0</v>
      </c>
    </row>
    <row r="19" spans="1:3" s="101" customFormat="1" ht="11.25">
      <c r="A19" s="102"/>
      <c r="B19" s="103" t="s">
        <v>38</v>
      </c>
      <c r="C19" s="100">
        <f>SO_201_H_rozp_Hanouškova!H43</f>
        <v>0</v>
      </c>
    </row>
    <row r="20" spans="2:3" s="105" customFormat="1" ht="11.25">
      <c r="B20" s="106" t="s">
        <v>39</v>
      </c>
      <c r="C20" s="107">
        <f>SUM(C14:C19)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B191-EFD2-48F5-AF64-570F9A0F80FB}">
  <sheetPr>
    <tabColor rgb="FF00B050"/>
    <pageSetUpPr fitToPage="1"/>
  </sheetPr>
  <dimension ref="A2:M45"/>
  <sheetViews>
    <sheetView view="pageBreakPreview" zoomScale="115" zoomScaleSheetLayoutView="115" workbookViewId="0" topLeftCell="A26">
      <selection activeCell="G36" sqref="G36:G41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8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485</v>
      </c>
    </row>
    <row r="3" spans="3:4" ht="15.75">
      <c r="C3" s="3" t="s">
        <v>1</v>
      </c>
      <c r="D3" s="7" t="s">
        <v>481</v>
      </c>
    </row>
    <row r="4" spans="3:4" ht="11.25">
      <c r="C4" s="3" t="s">
        <v>3</v>
      </c>
      <c r="D4" s="8" t="s">
        <v>20</v>
      </c>
    </row>
    <row r="5" spans="3:8" ht="25.5">
      <c r="C5" s="3" t="s">
        <v>4</v>
      </c>
      <c r="D5" s="8" t="s">
        <v>325</v>
      </c>
      <c r="G5" s="6" t="s">
        <v>484</v>
      </c>
      <c r="H5" s="197">
        <v>1.195</v>
      </c>
    </row>
    <row r="6" spans="3:4" ht="11.25">
      <c r="C6" s="3" t="s">
        <v>5</v>
      </c>
      <c r="D6" s="8" t="s">
        <v>319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302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328</v>
      </c>
      <c r="D11" s="32" t="s">
        <v>327</v>
      </c>
      <c r="E11" s="30" t="s">
        <v>63</v>
      </c>
      <c r="F11" s="33">
        <v>260.185</v>
      </c>
      <c r="G11" s="202"/>
      <c r="H11" s="202">
        <f aca="true" t="shared" si="0" ref="H11">F11*G11</f>
        <v>0</v>
      </c>
      <c r="I11" s="34" t="s">
        <v>89</v>
      </c>
    </row>
    <row r="12" spans="1:11" s="41" customFormat="1" ht="12">
      <c r="A12" s="36"/>
      <c r="B12" s="37"/>
      <c r="C12" s="37"/>
      <c r="D12" s="38" t="s">
        <v>329</v>
      </c>
      <c r="E12" s="37"/>
      <c r="F12" s="39"/>
      <c r="G12" s="203"/>
      <c r="H12" s="204"/>
      <c r="I12" s="40"/>
      <c r="K12" s="35"/>
    </row>
    <row r="13" spans="1:11" s="41" customFormat="1" ht="12">
      <c r="A13" s="25"/>
      <c r="B13" s="17"/>
      <c r="C13" s="26"/>
      <c r="D13" s="27" t="s">
        <v>302</v>
      </c>
      <c r="E13" s="108" t="s">
        <v>18</v>
      </c>
      <c r="F13" s="109"/>
      <c r="G13" s="205"/>
      <c r="H13" s="206">
        <f>SUM(H11:H12)</f>
        <v>0</v>
      </c>
      <c r="K13" s="35"/>
    </row>
    <row r="14" spans="1:11" s="28" customFormat="1" ht="12">
      <c r="A14" s="25"/>
      <c r="B14" s="17"/>
      <c r="C14" s="26"/>
      <c r="D14" s="27" t="s">
        <v>85</v>
      </c>
      <c r="E14" s="17"/>
      <c r="F14" s="18"/>
      <c r="G14" s="205"/>
      <c r="H14" s="205"/>
      <c r="K14" s="35"/>
    </row>
    <row r="15" spans="1:9" s="35" customFormat="1" ht="12">
      <c r="A15" s="29">
        <v>2</v>
      </c>
      <c r="B15" s="30"/>
      <c r="C15" s="31" t="s">
        <v>330</v>
      </c>
      <c r="D15" s="32" t="s">
        <v>331</v>
      </c>
      <c r="E15" s="30" t="s">
        <v>63</v>
      </c>
      <c r="F15" s="33">
        <v>260.185</v>
      </c>
      <c r="G15" s="202"/>
      <c r="H15" s="202">
        <f aca="true" t="shared" si="1" ref="H15">F15*G15</f>
        <v>0</v>
      </c>
      <c r="I15" s="34" t="s">
        <v>89</v>
      </c>
    </row>
    <row r="16" spans="1:11" s="41" customFormat="1" ht="33.75">
      <c r="A16" s="36"/>
      <c r="B16" s="37"/>
      <c r="C16" s="37"/>
      <c r="D16" s="38" t="s">
        <v>333</v>
      </c>
      <c r="E16" s="37"/>
      <c r="F16" s="39"/>
      <c r="G16" s="203"/>
      <c r="H16" s="204"/>
      <c r="I16" s="40"/>
      <c r="K16" s="35"/>
    </row>
    <row r="17" spans="1:9" s="35" customFormat="1" ht="12">
      <c r="A17" s="29">
        <v>3</v>
      </c>
      <c r="B17" s="30"/>
      <c r="C17" s="31" t="s">
        <v>65</v>
      </c>
      <c r="D17" s="32" t="s">
        <v>64</v>
      </c>
      <c r="E17" s="30" t="s">
        <v>63</v>
      </c>
      <c r="F17" s="33">
        <v>260.185</v>
      </c>
      <c r="G17" s="202"/>
      <c r="H17" s="202">
        <f aca="true" t="shared" si="2" ref="H17">F17*G17</f>
        <v>0</v>
      </c>
      <c r="I17" s="34" t="s">
        <v>89</v>
      </c>
    </row>
    <row r="18" spans="1:11" s="41" customFormat="1" ht="33.75">
      <c r="A18" s="36"/>
      <c r="B18" s="37"/>
      <c r="C18" s="37"/>
      <c r="D18" s="38" t="s">
        <v>332</v>
      </c>
      <c r="E18" s="37"/>
      <c r="F18" s="39"/>
      <c r="G18" s="203"/>
      <c r="H18" s="204"/>
      <c r="I18" s="40"/>
      <c r="K18" s="35"/>
    </row>
    <row r="19" spans="1:11" s="41" customFormat="1" ht="12">
      <c r="A19" s="29">
        <v>4</v>
      </c>
      <c r="B19" s="30"/>
      <c r="C19" s="31" t="s">
        <v>66</v>
      </c>
      <c r="D19" s="32" t="s">
        <v>67</v>
      </c>
      <c r="E19" s="30" t="s">
        <v>63</v>
      </c>
      <c r="F19" s="33">
        <v>103.7</v>
      </c>
      <c r="G19" s="202"/>
      <c r="H19" s="202">
        <f aca="true" t="shared" si="3" ref="H19">F19*G19</f>
        <v>0</v>
      </c>
      <c r="I19" s="34" t="s">
        <v>89</v>
      </c>
      <c r="K19" s="35"/>
    </row>
    <row r="20" spans="1:11" s="41" customFormat="1" ht="12">
      <c r="A20" s="36"/>
      <c r="B20" s="37"/>
      <c r="C20" s="37"/>
      <c r="D20" s="38" t="s">
        <v>334</v>
      </c>
      <c r="E20" s="37"/>
      <c r="F20" s="39"/>
      <c r="G20" s="203"/>
      <c r="H20" s="204"/>
      <c r="I20" s="40"/>
      <c r="K20" s="35"/>
    </row>
    <row r="21" spans="1:11" s="41" customFormat="1" ht="12">
      <c r="A21" s="25"/>
      <c r="B21" s="17"/>
      <c r="C21" s="26"/>
      <c r="D21" s="27" t="s">
        <v>85</v>
      </c>
      <c r="E21" s="108" t="s">
        <v>18</v>
      </c>
      <c r="F21" s="109"/>
      <c r="G21" s="205"/>
      <c r="H21" s="206">
        <f>SUM(H15:H20)</f>
        <v>0</v>
      </c>
      <c r="K21" s="35"/>
    </row>
    <row r="22" spans="1:11" s="28" customFormat="1" ht="12">
      <c r="A22" s="25"/>
      <c r="B22" s="17"/>
      <c r="C22" s="26"/>
      <c r="D22" s="27" t="s">
        <v>335</v>
      </c>
      <c r="E22" s="17"/>
      <c r="F22" s="18"/>
      <c r="G22" s="205"/>
      <c r="H22" s="205"/>
      <c r="K22" s="35"/>
    </row>
    <row r="23" spans="1:9" s="35" customFormat="1" ht="12">
      <c r="A23" s="29">
        <v>5</v>
      </c>
      <c r="B23" s="30"/>
      <c r="C23" s="31" t="s">
        <v>344</v>
      </c>
      <c r="D23" s="32" t="s">
        <v>336</v>
      </c>
      <c r="E23" s="30" t="s">
        <v>77</v>
      </c>
      <c r="F23" s="33">
        <v>32.3</v>
      </c>
      <c r="G23" s="202"/>
      <c r="H23" s="202">
        <f aca="true" t="shared" si="4" ref="H23">F23*G23</f>
        <v>0</v>
      </c>
      <c r="I23" s="34" t="s">
        <v>89</v>
      </c>
    </row>
    <row r="24" spans="1:11" s="41" customFormat="1" ht="12">
      <c r="A24" s="36"/>
      <c r="B24" s="37"/>
      <c r="C24" s="37"/>
      <c r="D24" s="38" t="s">
        <v>337</v>
      </c>
      <c r="E24" s="37"/>
      <c r="F24" s="39"/>
      <c r="G24" s="203"/>
      <c r="H24" s="204"/>
      <c r="I24" s="40"/>
      <c r="K24" s="35"/>
    </row>
    <row r="25" spans="1:9" s="35" customFormat="1" ht="12">
      <c r="A25" s="29">
        <v>6</v>
      </c>
      <c r="B25" s="30"/>
      <c r="C25" s="31" t="s">
        <v>345</v>
      </c>
      <c r="D25" s="32" t="s">
        <v>338</v>
      </c>
      <c r="E25" s="30" t="s">
        <v>77</v>
      </c>
      <c r="F25" s="33">
        <v>85</v>
      </c>
      <c r="G25" s="202"/>
      <c r="H25" s="202">
        <f aca="true" t="shared" si="5" ref="H25">F25*G25</f>
        <v>0</v>
      </c>
      <c r="I25" s="34" t="s">
        <v>89</v>
      </c>
    </row>
    <row r="26" spans="1:11" s="41" customFormat="1" ht="12">
      <c r="A26" s="36"/>
      <c r="B26" s="37"/>
      <c r="C26" s="37"/>
      <c r="D26" s="38" t="s">
        <v>339</v>
      </c>
      <c r="E26" s="37"/>
      <c r="F26" s="39"/>
      <c r="G26" s="203"/>
      <c r="H26" s="204"/>
      <c r="I26" s="40"/>
      <c r="K26" s="35"/>
    </row>
    <row r="27" spans="1:11" s="41" customFormat="1" ht="12">
      <c r="A27" s="29">
        <v>7</v>
      </c>
      <c r="B27" s="30"/>
      <c r="C27" s="31" t="s">
        <v>346</v>
      </c>
      <c r="D27" s="32" t="s">
        <v>340</v>
      </c>
      <c r="E27" s="30" t="s">
        <v>52</v>
      </c>
      <c r="F27" s="33">
        <v>181.05</v>
      </c>
      <c r="G27" s="202"/>
      <c r="H27" s="202">
        <f aca="true" t="shared" si="6" ref="H27">F27*G27</f>
        <v>0</v>
      </c>
      <c r="I27" s="34" t="s">
        <v>89</v>
      </c>
      <c r="K27" s="35"/>
    </row>
    <row r="28" spans="1:11" s="41" customFormat="1" ht="12">
      <c r="A28" s="36"/>
      <c r="B28" s="37"/>
      <c r="C28" s="37"/>
      <c r="D28" s="38" t="s">
        <v>341</v>
      </c>
      <c r="E28" s="37"/>
      <c r="F28" s="39"/>
      <c r="G28" s="203"/>
      <c r="H28" s="204"/>
      <c r="I28" s="40"/>
      <c r="K28" s="35"/>
    </row>
    <row r="29" spans="1:11" s="41" customFormat="1" ht="12">
      <c r="A29" s="29">
        <v>8</v>
      </c>
      <c r="B29" s="30"/>
      <c r="C29" s="31" t="s">
        <v>347</v>
      </c>
      <c r="D29" s="32" t="s">
        <v>342</v>
      </c>
      <c r="E29" s="30" t="s">
        <v>63</v>
      </c>
      <c r="F29" s="33">
        <v>183.83</v>
      </c>
      <c r="G29" s="202"/>
      <c r="H29" s="202">
        <f aca="true" t="shared" si="7" ref="H29">F29*G29</f>
        <v>0</v>
      </c>
      <c r="I29" s="34" t="s">
        <v>89</v>
      </c>
      <c r="K29" s="35"/>
    </row>
    <row r="30" spans="1:11" s="41" customFormat="1" ht="33.75">
      <c r="A30" s="36"/>
      <c r="B30" s="37"/>
      <c r="C30" s="37"/>
      <c r="D30" s="38" t="s">
        <v>343</v>
      </c>
      <c r="E30" s="37"/>
      <c r="F30" s="39"/>
      <c r="G30" s="203"/>
      <c r="H30" s="204"/>
      <c r="I30" s="40"/>
      <c r="K30" s="35"/>
    </row>
    <row r="31" spans="1:11" s="41" customFormat="1" ht="12">
      <c r="A31" s="25"/>
      <c r="B31" s="17"/>
      <c r="C31" s="26"/>
      <c r="D31" s="27" t="s">
        <v>335</v>
      </c>
      <c r="E31" s="108" t="s">
        <v>18</v>
      </c>
      <c r="F31" s="109"/>
      <c r="G31" s="205"/>
      <c r="H31" s="206">
        <f>SUM(H23:H30)</f>
        <v>0</v>
      </c>
      <c r="K31" s="35"/>
    </row>
    <row r="32" spans="1:11" s="28" customFormat="1" ht="12">
      <c r="A32" s="25"/>
      <c r="B32" s="17"/>
      <c r="C32" s="26"/>
      <c r="D32" s="27" t="s">
        <v>348</v>
      </c>
      <c r="E32" s="17"/>
      <c r="F32" s="18"/>
      <c r="G32" s="205"/>
      <c r="H32" s="205"/>
      <c r="K32" s="35"/>
    </row>
    <row r="33" spans="1:9" s="35" customFormat="1" ht="24">
      <c r="A33" s="29">
        <v>9</v>
      </c>
      <c r="B33" s="30"/>
      <c r="C33" s="31" t="s">
        <v>349</v>
      </c>
      <c r="D33" s="32" t="s">
        <v>350</v>
      </c>
      <c r="E33" s="30" t="s">
        <v>63</v>
      </c>
      <c r="F33" s="33">
        <v>88.033</v>
      </c>
      <c r="G33" s="202"/>
      <c r="H33" s="202">
        <f aca="true" t="shared" si="8" ref="H33">F33*G33</f>
        <v>0</v>
      </c>
      <c r="I33" s="34" t="s">
        <v>89</v>
      </c>
    </row>
    <row r="34" spans="1:11" s="41" customFormat="1" ht="168.75">
      <c r="A34" s="36"/>
      <c r="B34" s="37"/>
      <c r="C34" s="37"/>
      <c r="D34" s="38" t="s">
        <v>351</v>
      </c>
      <c r="E34" s="37"/>
      <c r="F34" s="39"/>
      <c r="G34" s="203"/>
      <c r="H34" s="204"/>
      <c r="I34" s="40"/>
      <c r="K34" s="35"/>
    </row>
    <row r="35" spans="1:11" s="41" customFormat="1" ht="12">
      <c r="A35" s="25"/>
      <c r="B35" s="17"/>
      <c r="C35" s="26"/>
      <c r="D35" s="27" t="s">
        <v>348</v>
      </c>
      <c r="E35" s="108" t="s">
        <v>18</v>
      </c>
      <c r="F35" s="109"/>
      <c r="G35" s="205"/>
      <c r="H35" s="206">
        <f>SUM(H33:H34)</f>
        <v>0</v>
      </c>
      <c r="K35" s="35"/>
    </row>
    <row r="36" spans="1:11" s="28" customFormat="1" ht="12">
      <c r="A36" s="25"/>
      <c r="B36" s="17"/>
      <c r="C36" s="26"/>
      <c r="D36" s="27" t="s">
        <v>87</v>
      </c>
      <c r="E36" s="17"/>
      <c r="F36" s="18"/>
      <c r="G36" s="205"/>
      <c r="H36" s="205"/>
      <c r="K36" s="35"/>
    </row>
    <row r="37" spans="1:9" s="35" customFormat="1" ht="12">
      <c r="A37" s="29">
        <v>10</v>
      </c>
      <c r="B37" s="30"/>
      <c r="C37" s="31" t="s">
        <v>352</v>
      </c>
      <c r="D37" s="32" t="s">
        <v>353</v>
      </c>
      <c r="E37" s="30" t="s">
        <v>63</v>
      </c>
      <c r="F37" s="33">
        <v>22.95</v>
      </c>
      <c r="G37" s="202"/>
      <c r="H37" s="202">
        <f aca="true" t="shared" si="9" ref="H37">F37*G37</f>
        <v>0</v>
      </c>
      <c r="I37" s="34" t="s">
        <v>89</v>
      </c>
    </row>
    <row r="38" spans="1:11" s="41" customFormat="1" ht="22.5">
      <c r="A38" s="36"/>
      <c r="B38" s="37"/>
      <c r="C38" s="37"/>
      <c r="D38" s="38" t="s">
        <v>354</v>
      </c>
      <c r="E38" s="37"/>
      <c r="F38" s="39"/>
      <c r="G38" s="203"/>
      <c r="H38" s="204"/>
      <c r="I38" s="40"/>
      <c r="K38" s="35"/>
    </row>
    <row r="39" spans="1:11" s="41" customFormat="1" ht="12">
      <c r="A39" s="25"/>
      <c r="B39" s="17"/>
      <c r="C39" s="26"/>
      <c r="D39" s="27" t="s">
        <v>87</v>
      </c>
      <c r="E39" s="108" t="s">
        <v>18</v>
      </c>
      <c r="F39" s="109"/>
      <c r="G39" s="205"/>
      <c r="H39" s="206">
        <f>SUM(H37:H38)</f>
        <v>0</v>
      </c>
      <c r="K39" s="35"/>
    </row>
    <row r="40" spans="1:11" s="28" customFormat="1" ht="12">
      <c r="A40" s="25"/>
      <c r="B40" s="17"/>
      <c r="C40" s="26"/>
      <c r="D40" s="27" t="s">
        <v>38</v>
      </c>
      <c r="E40" s="17"/>
      <c r="F40" s="18"/>
      <c r="G40" s="205"/>
      <c r="H40" s="205"/>
      <c r="K40" s="35"/>
    </row>
    <row r="41" spans="1:9" s="35" customFormat="1" ht="12">
      <c r="A41" s="29">
        <v>11</v>
      </c>
      <c r="B41" s="30"/>
      <c r="C41" s="31" t="s">
        <v>356</v>
      </c>
      <c r="D41" s="32" t="s">
        <v>355</v>
      </c>
      <c r="E41" s="30" t="s">
        <v>77</v>
      </c>
      <c r="F41" s="33">
        <v>85</v>
      </c>
      <c r="G41" s="202"/>
      <c r="H41" s="202">
        <f aca="true" t="shared" si="10" ref="H41">F41*G41</f>
        <v>0</v>
      </c>
      <c r="I41" s="34" t="s">
        <v>89</v>
      </c>
    </row>
    <row r="42" spans="1:11" s="41" customFormat="1" ht="12">
      <c r="A42" s="36"/>
      <c r="B42" s="37"/>
      <c r="C42" s="37"/>
      <c r="D42" s="38" t="s">
        <v>339</v>
      </c>
      <c r="E42" s="37"/>
      <c r="F42" s="39"/>
      <c r="G42" s="203"/>
      <c r="H42" s="204"/>
      <c r="I42" s="40"/>
      <c r="K42" s="35"/>
    </row>
    <row r="43" spans="1:11" s="41" customFormat="1" ht="12">
      <c r="A43" s="25"/>
      <c r="B43" s="17"/>
      <c r="C43" s="26"/>
      <c r="D43" s="27" t="s">
        <v>38</v>
      </c>
      <c r="E43" s="108" t="s">
        <v>18</v>
      </c>
      <c r="F43" s="109"/>
      <c r="G43" s="205"/>
      <c r="H43" s="206">
        <f>SUM(H41:H42)</f>
        <v>0</v>
      </c>
      <c r="K43" s="35"/>
    </row>
    <row r="44" spans="1:11" s="41" customFormat="1" ht="15" customHeight="1" thickBot="1">
      <c r="A44" s="25"/>
      <c r="B44" s="17"/>
      <c r="C44" s="26"/>
      <c r="D44" s="27"/>
      <c r="E44" s="108"/>
      <c r="F44" s="109"/>
      <c r="G44" s="205"/>
      <c r="H44" s="206"/>
      <c r="K44" s="35"/>
    </row>
    <row r="45" spans="1:11" s="42" customFormat="1" ht="13.5" thickBot="1">
      <c r="A45" s="48"/>
      <c r="B45" s="49"/>
      <c r="C45" s="49"/>
      <c r="D45" s="50" t="s">
        <v>323</v>
      </c>
      <c r="E45" s="51" t="s">
        <v>19</v>
      </c>
      <c r="G45" s="214"/>
      <c r="H45" s="215">
        <f>SUM(H10:H43)/2</f>
        <v>0</v>
      </c>
      <c r="K45" s="35"/>
    </row>
  </sheetData>
  <printOptions/>
  <pageMargins left="0.28" right="0.2362204724409449" top="0.4724409448818898" bottom="0.8" header="0.31496062992125984" footer="0.31496062992125984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7A6E-3063-41B3-9F18-62F5C2520962}">
  <sheetPr>
    <tabColor rgb="FF00B050"/>
  </sheetPr>
  <dimension ref="A1:C18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78" t="s">
        <v>457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55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57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84</v>
      </c>
      <c r="B14" s="103" t="s">
        <v>85</v>
      </c>
      <c r="C14" s="100">
        <f>SO_301_H_rozp_Hanouškova!H19</f>
        <v>0</v>
      </c>
    </row>
    <row r="15" spans="1:3" s="101" customFormat="1" ht="11.25">
      <c r="A15" s="102" t="s">
        <v>86</v>
      </c>
      <c r="B15" s="103" t="s">
        <v>87</v>
      </c>
      <c r="C15" s="100">
        <f>SO_301_H_rozp_Hanouškova!H23</f>
        <v>0</v>
      </c>
    </row>
    <row r="16" spans="1:3" s="101" customFormat="1" ht="11.25">
      <c r="A16" s="102" t="s">
        <v>37</v>
      </c>
      <c r="B16" s="103" t="s">
        <v>88</v>
      </c>
      <c r="C16" s="100">
        <f>SO_301_H_rozp_Hanouškova!H35</f>
        <v>0</v>
      </c>
    </row>
    <row r="17" spans="1:3" s="101" customFormat="1" ht="11.25">
      <c r="A17" s="102" t="s">
        <v>37</v>
      </c>
      <c r="B17" s="103" t="s">
        <v>38</v>
      </c>
      <c r="C17" s="100">
        <f>SO_301_H_rozp_Hanouškova!H39</f>
        <v>0</v>
      </c>
    </row>
    <row r="18" spans="2:3" s="105" customFormat="1" ht="11.25">
      <c r="B18" s="106" t="s">
        <v>39</v>
      </c>
      <c r="C18" s="107">
        <f>SUM(C14:C17)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F2B7-FBF9-42DA-B4F2-47305A241D16}">
  <sheetPr>
    <tabColor rgb="FF00B050"/>
    <pageSetUpPr fitToPage="1"/>
  </sheetPr>
  <dimension ref="A2:M41"/>
  <sheetViews>
    <sheetView view="pageBreakPreview" zoomScale="130" zoomScaleSheetLayoutView="130" workbookViewId="0" topLeftCell="A16">
      <selection activeCell="G37" sqref="G11:G37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5.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485</v>
      </c>
    </row>
    <row r="3" spans="3:4" ht="15.75">
      <c r="C3" s="3" t="s">
        <v>1</v>
      </c>
      <c r="D3" s="7" t="s">
        <v>457</v>
      </c>
    </row>
    <row r="4" spans="3:8" ht="25.5">
      <c r="C4" s="3" t="s">
        <v>3</v>
      </c>
      <c r="D4" s="8" t="s">
        <v>20</v>
      </c>
      <c r="G4" s="197" t="s">
        <v>484</v>
      </c>
      <c r="H4" s="197">
        <v>1.195</v>
      </c>
    </row>
    <row r="5" spans="3:4" ht="25.5">
      <c r="C5" s="3" t="s">
        <v>4</v>
      </c>
      <c r="D5" s="8" t="s">
        <v>58</v>
      </c>
    </row>
    <row r="6" spans="3:4" ht="11.25">
      <c r="C6" s="3" t="s">
        <v>5</v>
      </c>
      <c r="D6" s="8" t="s">
        <v>319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59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60</v>
      </c>
      <c r="D11" s="32" t="s">
        <v>61</v>
      </c>
      <c r="E11" s="30" t="s">
        <v>63</v>
      </c>
      <c r="F11" s="33">
        <v>59</v>
      </c>
      <c r="G11" s="202"/>
      <c r="H11" s="202">
        <f aca="true" t="shared" si="0" ref="H11">F11*G11</f>
        <v>0</v>
      </c>
      <c r="I11" s="34" t="s">
        <v>89</v>
      </c>
    </row>
    <row r="12" spans="1:11" s="41" customFormat="1" ht="22.5">
      <c r="A12" s="36"/>
      <c r="B12" s="37"/>
      <c r="C12" s="37"/>
      <c r="D12" s="38" t="s">
        <v>91</v>
      </c>
      <c r="E12" s="37"/>
      <c r="F12" s="39"/>
      <c r="G12" s="203"/>
      <c r="H12" s="204"/>
      <c r="I12" s="40"/>
      <c r="K12" s="35"/>
    </row>
    <row r="13" spans="1:9" s="35" customFormat="1" ht="12">
      <c r="A13" s="29">
        <v>2</v>
      </c>
      <c r="B13" s="30"/>
      <c r="C13" s="31" t="s">
        <v>65</v>
      </c>
      <c r="D13" s="32" t="s">
        <v>64</v>
      </c>
      <c r="E13" s="30" t="s">
        <v>63</v>
      </c>
      <c r="F13" s="33">
        <v>59</v>
      </c>
      <c r="G13" s="202"/>
      <c r="H13" s="202">
        <f aca="true" t="shared" si="1" ref="H13">F13*G13</f>
        <v>0</v>
      </c>
      <c r="I13" s="34" t="s">
        <v>89</v>
      </c>
    </row>
    <row r="14" spans="1:11" s="41" customFormat="1" ht="22.5">
      <c r="A14" s="36"/>
      <c r="B14" s="37"/>
      <c r="C14" s="37"/>
      <c r="D14" s="38" t="s">
        <v>91</v>
      </c>
      <c r="E14" s="37"/>
      <c r="F14" s="39"/>
      <c r="G14" s="203"/>
      <c r="H14" s="204"/>
      <c r="I14" s="40"/>
      <c r="K14" s="35"/>
    </row>
    <row r="15" spans="1:11" s="41" customFormat="1" ht="12">
      <c r="A15" s="29">
        <v>3</v>
      </c>
      <c r="B15" s="30"/>
      <c r="C15" s="31" t="s">
        <v>66</v>
      </c>
      <c r="D15" s="32" t="s">
        <v>67</v>
      </c>
      <c r="E15" s="30" t="s">
        <v>63</v>
      </c>
      <c r="F15" s="33">
        <v>54</v>
      </c>
      <c r="G15" s="202"/>
      <c r="H15" s="202">
        <f aca="true" t="shared" si="2" ref="H15">F15*G15</f>
        <v>0</v>
      </c>
      <c r="I15" s="34" t="s">
        <v>89</v>
      </c>
      <c r="K15" s="35"/>
    </row>
    <row r="16" spans="1:11" s="41" customFormat="1" ht="22.5">
      <c r="A16" s="36"/>
      <c r="B16" s="37"/>
      <c r="C16" s="37"/>
      <c r="D16" s="38" t="s">
        <v>91</v>
      </c>
      <c r="E16" s="37"/>
      <c r="F16" s="39"/>
      <c r="G16" s="203"/>
      <c r="H16" s="204"/>
      <c r="I16" s="40"/>
      <c r="K16" s="35"/>
    </row>
    <row r="17" spans="1:11" s="41" customFormat="1" ht="12">
      <c r="A17" s="29">
        <v>4</v>
      </c>
      <c r="B17" s="30"/>
      <c r="C17" s="31" t="s">
        <v>68</v>
      </c>
      <c r="D17" s="32" t="s">
        <v>69</v>
      </c>
      <c r="E17" s="30" t="s">
        <v>63</v>
      </c>
      <c r="F17" s="33">
        <v>4</v>
      </c>
      <c r="G17" s="202"/>
      <c r="H17" s="202">
        <f aca="true" t="shared" si="3" ref="H17">F17*G17</f>
        <v>0</v>
      </c>
      <c r="I17" s="34" t="s">
        <v>89</v>
      </c>
      <c r="K17" s="35"/>
    </row>
    <row r="18" spans="1:11" s="41" customFormat="1" ht="22.5">
      <c r="A18" s="36"/>
      <c r="B18" s="37"/>
      <c r="C18" s="37"/>
      <c r="D18" s="38" t="s">
        <v>91</v>
      </c>
      <c r="E18" s="37"/>
      <c r="F18" s="39"/>
      <c r="G18" s="203"/>
      <c r="H18" s="204"/>
      <c r="I18" s="40"/>
      <c r="K18" s="35"/>
    </row>
    <row r="19" spans="1:11" s="41" customFormat="1" ht="12">
      <c r="A19" s="25"/>
      <c r="B19" s="17"/>
      <c r="C19" s="26"/>
      <c r="D19" s="27" t="s">
        <v>59</v>
      </c>
      <c r="E19" s="108" t="s">
        <v>18</v>
      </c>
      <c r="F19" s="109"/>
      <c r="G19" s="205"/>
      <c r="H19" s="206">
        <f>SUM(H11:H18)</f>
        <v>0</v>
      </c>
      <c r="K19" s="35"/>
    </row>
    <row r="20" spans="1:11" s="28" customFormat="1" ht="12">
      <c r="A20" s="25"/>
      <c r="B20" s="17"/>
      <c r="C20" s="26"/>
      <c r="D20" s="27" t="s">
        <v>80</v>
      </c>
      <c r="E20" s="17"/>
      <c r="F20" s="18"/>
      <c r="G20" s="205"/>
      <c r="H20" s="205"/>
      <c r="K20" s="35"/>
    </row>
    <row r="21" spans="1:9" s="35" customFormat="1" ht="12">
      <c r="A21" s="29">
        <v>5</v>
      </c>
      <c r="B21" s="30"/>
      <c r="C21" s="31" t="s">
        <v>81</v>
      </c>
      <c r="D21" s="32" t="s">
        <v>82</v>
      </c>
      <c r="E21" s="30" t="s">
        <v>63</v>
      </c>
      <c r="F21" s="33">
        <v>3</v>
      </c>
      <c r="G21" s="202"/>
      <c r="H21" s="202">
        <f aca="true" t="shared" si="4" ref="H21">F21*G21</f>
        <v>0</v>
      </c>
      <c r="I21" s="34" t="s">
        <v>89</v>
      </c>
    </row>
    <row r="22" spans="1:11" s="41" customFormat="1" ht="22.5">
      <c r="A22" s="36"/>
      <c r="B22" s="37"/>
      <c r="C22" s="37"/>
      <c r="D22" s="38" t="s">
        <v>91</v>
      </c>
      <c r="E22" s="37"/>
      <c r="F22" s="39"/>
      <c r="G22" s="203"/>
      <c r="H22" s="204"/>
      <c r="I22" s="40"/>
      <c r="K22" s="35"/>
    </row>
    <row r="23" spans="1:11" s="41" customFormat="1" ht="12">
      <c r="A23" s="25"/>
      <c r="B23" s="17"/>
      <c r="C23" s="26"/>
      <c r="D23" s="27" t="s">
        <v>80</v>
      </c>
      <c r="E23" s="108" t="s">
        <v>18</v>
      </c>
      <c r="F23" s="109"/>
      <c r="G23" s="205"/>
      <c r="H23" s="206">
        <f>SUM(H21:H22)</f>
        <v>0</v>
      </c>
      <c r="K23" s="35"/>
    </row>
    <row r="24" spans="1:11" s="28" customFormat="1" ht="12">
      <c r="A24" s="25"/>
      <c r="B24" s="17"/>
      <c r="C24" s="26"/>
      <c r="D24" s="27" t="s">
        <v>83</v>
      </c>
      <c r="E24" s="17"/>
      <c r="F24" s="18"/>
      <c r="G24" s="205"/>
      <c r="H24" s="205"/>
      <c r="K24" s="35"/>
    </row>
    <row r="25" spans="1:9" s="35" customFormat="1" ht="12">
      <c r="A25" s="29">
        <v>6</v>
      </c>
      <c r="B25" s="30"/>
      <c r="C25" s="31" t="s">
        <v>70</v>
      </c>
      <c r="D25" s="32" t="s">
        <v>72</v>
      </c>
      <c r="E25" s="30" t="s">
        <v>77</v>
      </c>
      <c r="F25" s="33">
        <v>30</v>
      </c>
      <c r="G25" s="202"/>
      <c r="H25" s="202">
        <f aca="true" t="shared" si="5" ref="H25">F25*G25</f>
        <v>0</v>
      </c>
      <c r="I25" s="34" t="s">
        <v>89</v>
      </c>
    </row>
    <row r="26" spans="1:11" s="41" customFormat="1" ht="22.5">
      <c r="A26" s="36"/>
      <c r="B26" s="37"/>
      <c r="C26" s="37"/>
      <c r="D26" s="38" t="s">
        <v>91</v>
      </c>
      <c r="E26" s="37"/>
      <c r="F26" s="39"/>
      <c r="G26" s="203"/>
      <c r="H26" s="204"/>
      <c r="I26" s="40"/>
      <c r="K26" s="35"/>
    </row>
    <row r="27" spans="1:9" s="35" customFormat="1" ht="12">
      <c r="A27" s="29">
        <v>7</v>
      </c>
      <c r="B27" s="30"/>
      <c r="C27" s="31" t="s">
        <v>71</v>
      </c>
      <c r="D27" s="32" t="s">
        <v>73</v>
      </c>
      <c r="E27" s="30" t="s">
        <v>47</v>
      </c>
      <c r="F27" s="33">
        <v>3</v>
      </c>
      <c r="G27" s="202"/>
      <c r="H27" s="202">
        <f aca="true" t="shared" si="6" ref="H27">F27*G27</f>
        <v>0</v>
      </c>
      <c r="I27" s="34" t="s">
        <v>89</v>
      </c>
    </row>
    <row r="28" spans="1:11" s="41" customFormat="1" ht="22.5">
      <c r="A28" s="36"/>
      <c r="B28" s="37"/>
      <c r="C28" s="37"/>
      <c r="D28" s="38" t="s">
        <v>91</v>
      </c>
      <c r="E28" s="37"/>
      <c r="F28" s="39"/>
      <c r="G28" s="203"/>
      <c r="H28" s="204"/>
      <c r="I28" s="40"/>
      <c r="K28" s="35"/>
    </row>
    <row r="29" spans="1:11" s="41" customFormat="1" ht="12">
      <c r="A29" s="29">
        <v>8</v>
      </c>
      <c r="B29" s="30"/>
      <c r="C29" s="31" t="s">
        <v>90</v>
      </c>
      <c r="D29" s="32" t="s">
        <v>74</v>
      </c>
      <c r="E29" s="30" t="s">
        <v>63</v>
      </c>
      <c r="F29" s="33">
        <v>1</v>
      </c>
      <c r="G29" s="202"/>
      <c r="H29" s="202">
        <f aca="true" t="shared" si="7" ref="H29">F29*G29</f>
        <v>0</v>
      </c>
      <c r="I29" s="34" t="s">
        <v>89</v>
      </c>
      <c r="K29" s="35"/>
    </row>
    <row r="30" spans="1:11" s="41" customFormat="1" ht="22.5">
      <c r="A30" s="36"/>
      <c r="B30" s="37"/>
      <c r="C30" s="37"/>
      <c r="D30" s="38" t="s">
        <v>91</v>
      </c>
      <c r="E30" s="37"/>
      <c r="F30" s="39"/>
      <c r="G30" s="203"/>
      <c r="H30" s="204"/>
      <c r="I30" s="40"/>
      <c r="K30" s="35"/>
    </row>
    <row r="31" spans="1:11" s="41" customFormat="1" ht="12">
      <c r="A31" s="29">
        <v>9</v>
      </c>
      <c r="B31" s="30"/>
      <c r="C31" s="31" t="s">
        <v>76</v>
      </c>
      <c r="D31" s="32" t="s">
        <v>75</v>
      </c>
      <c r="E31" s="30" t="s">
        <v>77</v>
      </c>
      <c r="F31" s="33">
        <v>30</v>
      </c>
      <c r="G31" s="202"/>
      <c r="H31" s="202">
        <f aca="true" t="shared" si="8" ref="H31">F31*G31</f>
        <v>0</v>
      </c>
      <c r="I31" s="34" t="s">
        <v>89</v>
      </c>
      <c r="K31" s="35"/>
    </row>
    <row r="32" spans="1:11" s="41" customFormat="1" ht="22.5">
      <c r="A32" s="36"/>
      <c r="B32" s="37"/>
      <c r="C32" s="37"/>
      <c r="D32" s="38" t="s">
        <v>91</v>
      </c>
      <c r="E32" s="37"/>
      <c r="F32" s="39"/>
      <c r="G32" s="203"/>
      <c r="H32" s="204"/>
      <c r="I32" s="40"/>
      <c r="K32" s="35"/>
    </row>
    <row r="33" spans="1:11" s="41" customFormat="1" ht="12">
      <c r="A33" s="29">
        <v>10</v>
      </c>
      <c r="B33" s="30"/>
      <c r="C33" s="31" t="s">
        <v>78</v>
      </c>
      <c r="D33" s="32" t="s">
        <v>79</v>
      </c>
      <c r="E33" s="30" t="s">
        <v>77</v>
      </c>
      <c r="F33" s="33">
        <v>30</v>
      </c>
      <c r="G33" s="202"/>
      <c r="H33" s="202">
        <f aca="true" t="shared" si="9" ref="H33">F33*G33</f>
        <v>0</v>
      </c>
      <c r="I33" s="34" t="s">
        <v>89</v>
      </c>
      <c r="K33" s="35"/>
    </row>
    <row r="34" spans="1:11" s="41" customFormat="1" ht="22.5">
      <c r="A34" s="36"/>
      <c r="B34" s="37"/>
      <c r="C34" s="37"/>
      <c r="D34" s="38" t="s">
        <v>91</v>
      </c>
      <c r="E34" s="37"/>
      <c r="F34" s="39"/>
      <c r="G34" s="203"/>
      <c r="H34" s="204"/>
      <c r="I34" s="40"/>
      <c r="K34" s="35"/>
    </row>
    <row r="35" spans="1:11" s="41" customFormat="1" ht="12">
      <c r="A35" s="25"/>
      <c r="B35" s="17"/>
      <c r="C35" s="26"/>
      <c r="D35" s="27" t="s">
        <v>83</v>
      </c>
      <c r="E35" s="108" t="s">
        <v>18</v>
      </c>
      <c r="F35" s="109"/>
      <c r="G35" s="205"/>
      <c r="H35" s="206">
        <f>SUM(H25:H34)</f>
        <v>0</v>
      </c>
      <c r="K35" s="35"/>
    </row>
    <row r="36" spans="1:11" s="28" customFormat="1" ht="12">
      <c r="A36" s="25"/>
      <c r="B36" s="17"/>
      <c r="C36" s="26"/>
      <c r="D36" s="27" t="s">
        <v>15</v>
      </c>
      <c r="E36" s="17"/>
      <c r="F36" s="18"/>
      <c r="G36" s="205"/>
      <c r="H36" s="205"/>
      <c r="K36" s="35"/>
    </row>
    <row r="37" spans="1:9" s="35" customFormat="1" ht="12">
      <c r="A37" s="29">
        <v>11</v>
      </c>
      <c r="B37" s="30"/>
      <c r="C37" s="31" t="s">
        <v>321</v>
      </c>
      <c r="D37" s="32" t="s">
        <v>320</v>
      </c>
      <c r="E37" s="30" t="s">
        <v>47</v>
      </c>
      <c r="F37" s="33">
        <v>3</v>
      </c>
      <c r="G37" s="202"/>
      <c r="H37" s="202">
        <f aca="true" t="shared" si="10" ref="H37">F37*G37</f>
        <v>0</v>
      </c>
      <c r="I37" s="34" t="s">
        <v>89</v>
      </c>
    </row>
    <row r="38" spans="1:11" s="41" customFormat="1" ht="12">
      <c r="A38" s="36"/>
      <c r="B38" s="37"/>
      <c r="C38" s="37"/>
      <c r="D38" s="38" t="s">
        <v>322</v>
      </c>
      <c r="E38" s="37"/>
      <c r="F38" s="39"/>
      <c r="G38" s="203"/>
      <c r="H38" s="204"/>
      <c r="I38" s="40"/>
      <c r="K38" s="35"/>
    </row>
    <row r="39" spans="1:11" s="41" customFormat="1" ht="12">
      <c r="A39" s="25"/>
      <c r="B39" s="17"/>
      <c r="C39" s="26"/>
      <c r="D39" s="27" t="s">
        <v>15</v>
      </c>
      <c r="E39" s="108" t="s">
        <v>18</v>
      </c>
      <c r="F39" s="109"/>
      <c r="G39" s="205"/>
      <c r="H39" s="206">
        <f>SUM(H37:H38)</f>
        <v>0</v>
      </c>
      <c r="K39" s="35"/>
    </row>
    <row r="40" spans="1:8" s="41" customFormat="1" ht="15" customHeight="1" thickBot="1">
      <c r="A40" s="25"/>
      <c r="B40" s="17"/>
      <c r="C40" s="26"/>
      <c r="D40" s="27"/>
      <c r="E40" s="108"/>
      <c r="F40" s="109"/>
      <c r="G40" s="205"/>
      <c r="H40" s="206"/>
    </row>
    <row r="41" spans="1:8" s="42" customFormat="1" ht="13.5" thickBot="1">
      <c r="A41" s="48"/>
      <c r="B41" s="49"/>
      <c r="C41" s="49"/>
      <c r="D41" s="50" t="s">
        <v>56</v>
      </c>
      <c r="E41" s="51" t="s">
        <v>19</v>
      </c>
      <c r="G41" s="214"/>
      <c r="H41" s="215">
        <f>SUM(H11:H39)/2</f>
        <v>0</v>
      </c>
    </row>
  </sheetData>
  <printOptions/>
  <pageMargins left="0.35433070866141736" right="0.2362204724409449" top="0.4724409448818898" bottom="0.8" header="0.31496062992125984" footer="0.31496062992125984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21FF-342B-4044-A8AE-53F3E2A89EAA}">
  <sheetPr>
    <tabColor theme="9"/>
  </sheetPr>
  <dimension ref="A1:C22"/>
  <sheetViews>
    <sheetView view="pageBreakPreview" zoomScale="145" zoomScaleSheetLayoutView="145" workbookViewId="0" topLeftCell="B1">
      <selection activeCell="C14" sqref="C14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487</v>
      </c>
      <c r="C2" s="87"/>
    </row>
    <row r="3" spans="1:3" ht="11.25">
      <c r="A3" s="85" t="s">
        <v>1</v>
      </c>
      <c r="B3" s="188" t="s">
        <v>463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232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104</v>
      </c>
      <c r="B14" s="103" t="s">
        <v>117</v>
      </c>
      <c r="C14" s="100">
        <f>SO_401_H_rozp_Hanouškova!J14</f>
        <v>0</v>
      </c>
    </row>
    <row r="15" spans="1:3" s="101" customFormat="1" ht="11.25">
      <c r="A15" s="102" t="s">
        <v>123</v>
      </c>
      <c r="B15" s="103" t="s">
        <v>124</v>
      </c>
      <c r="C15" s="100">
        <f>SO_401_H_rozp_Hanouškova!J18</f>
        <v>0</v>
      </c>
    </row>
    <row r="16" spans="1:3" s="101" customFormat="1" ht="11.25">
      <c r="A16" s="102" t="s">
        <v>131</v>
      </c>
      <c r="B16" s="103" t="s">
        <v>132</v>
      </c>
      <c r="C16" s="100">
        <f>SO_401_H_rozp_Hanouškova!J23</f>
        <v>0</v>
      </c>
    </row>
    <row r="17" spans="1:3" s="101" customFormat="1" ht="11.25">
      <c r="A17" s="102" t="s">
        <v>157</v>
      </c>
      <c r="B17" s="103" t="s">
        <v>158</v>
      </c>
      <c r="C17" s="104">
        <f>SO_401_H_rozp_Hanouškova!J47</f>
        <v>0</v>
      </c>
    </row>
    <row r="18" spans="1:3" s="101" customFormat="1" ht="11.25">
      <c r="A18" s="102" t="s">
        <v>179</v>
      </c>
      <c r="B18" s="103" t="s">
        <v>180</v>
      </c>
      <c r="C18" s="104">
        <f>SO_401_H_rozp_Hanouškova!J68</f>
        <v>0</v>
      </c>
    </row>
    <row r="19" spans="1:3" s="101" customFormat="1" ht="11.25">
      <c r="A19" s="102" t="s">
        <v>197</v>
      </c>
      <c r="B19" s="103" t="s">
        <v>198</v>
      </c>
      <c r="C19" s="104">
        <f>SO_401_H_rozp_Hanouškova!J86</f>
        <v>0</v>
      </c>
    </row>
    <row r="20" spans="1:3" s="101" customFormat="1" ht="11.25">
      <c r="A20" s="102" t="s">
        <v>201</v>
      </c>
      <c r="B20" s="103" t="s">
        <v>202</v>
      </c>
      <c r="C20" s="104">
        <f>SO_401_H_rozp_Hanouškova!J89</f>
        <v>0</v>
      </c>
    </row>
    <row r="21" spans="1:3" s="101" customFormat="1" ht="11.25">
      <c r="A21" s="102"/>
      <c r="B21" s="103"/>
      <c r="C21" s="104"/>
    </row>
    <row r="22" spans="2:3" s="105" customFormat="1" ht="11.25">
      <c r="B22" s="106" t="s">
        <v>39</v>
      </c>
      <c r="C22" s="107">
        <f>SUM(C14:C20)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B79A-D548-433A-81CA-4C68D44A42E1}">
  <sheetPr>
    <tabColor theme="9"/>
    <pageSetUpPr fitToPage="1"/>
  </sheetPr>
  <dimension ref="A1:L98"/>
  <sheetViews>
    <sheetView view="pageBreakPreview" zoomScale="130" zoomScaleSheetLayoutView="130" workbookViewId="0" topLeftCell="A13">
      <selection activeCell="L13" sqref="L13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74" t="s">
        <v>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">
      <c r="A2" s="168" t="s">
        <v>488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">
      <c r="A3" s="168" t="s">
        <v>464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">
      <c r="A4" s="169"/>
      <c r="B4" s="168"/>
      <c r="C4" s="169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1.25">
      <c r="A5" s="170"/>
      <c r="B5" s="170"/>
      <c r="C5" s="170"/>
      <c r="D5" s="170"/>
      <c r="E5" s="170"/>
      <c r="F5" s="170"/>
      <c r="G5" s="171"/>
      <c r="H5" s="171"/>
      <c r="I5" s="171"/>
      <c r="J5" s="171" t="s">
        <v>484</v>
      </c>
      <c r="K5" s="171">
        <v>1.195</v>
      </c>
      <c r="L5" s="171"/>
    </row>
    <row r="6" spans="1:12" ht="12">
      <c r="A6" s="172" t="s">
        <v>489</v>
      </c>
      <c r="B6" s="173"/>
      <c r="C6" s="173"/>
      <c r="D6" s="173"/>
      <c r="E6" s="173"/>
      <c r="F6" s="174"/>
      <c r="G6" s="175"/>
      <c r="H6" s="175"/>
      <c r="I6" s="175"/>
      <c r="J6" s="175"/>
      <c r="K6" s="174"/>
      <c r="L6" s="174"/>
    </row>
    <row r="7" spans="1:12" ht="12">
      <c r="A7" s="172" t="s">
        <v>93</v>
      </c>
      <c r="B7" s="173"/>
      <c r="C7" s="173"/>
      <c r="D7" s="173"/>
      <c r="E7" s="173"/>
      <c r="F7" s="174"/>
      <c r="G7" s="175"/>
      <c r="H7" s="175"/>
      <c r="I7" s="175"/>
      <c r="J7" s="172" t="s">
        <v>94</v>
      </c>
      <c r="K7" s="174"/>
      <c r="L7" s="174"/>
    </row>
    <row r="8" spans="1:12" ht="12">
      <c r="A8" s="172" t="s">
        <v>376</v>
      </c>
      <c r="B8" s="173"/>
      <c r="C8" s="173"/>
      <c r="D8" s="173"/>
      <c r="E8" s="173"/>
      <c r="F8" s="174"/>
      <c r="G8" s="175"/>
      <c r="H8" s="175"/>
      <c r="I8" s="175"/>
      <c r="J8" s="172" t="s">
        <v>411</v>
      </c>
      <c r="K8" s="174"/>
      <c r="L8" s="174"/>
    </row>
    <row r="9" spans="1:12" ht="11.2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22.5">
      <c r="A10" s="176" t="s">
        <v>95</v>
      </c>
      <c r="B10" s="176" t="s">
        <v>96</v>
      </c>
      <c r="C10" s="176" t="s">
        <v>97</v>
      </c>
      <c r="D10" s="176" t="s">
        <v>9</v>
      </c>
      <c r="E10" s="176" t="s">
        <v>10</v>
      </c>
      <c r="F10" s="176" t="s">
        <v>98</v>
      </c>
      <c r="G10" s="176" t="s">
        <v>99</v>
      </c>
      <c r="H10" s="176" t="s">
        <v>100</v>
      </c>
      <c r="I10" s="176" t="s">
        <v>101</v>
      </c>
      <c r="J10" s="176" t="s">
        <v>35</v>
      </c>
      <c r="K10" s="176" t="s">
        <v>102</v>
      </c>
      <c r="L10" s="176" t="s">
        <v>36</v>
      </c>
    </row>
    <row r="11" spans="1:12" ht="11.25">
      <c r="A11" s="176" t="s">
        <v>103</v>
      </c>
      <c r="B11" s="176" t="s">
        <v>104</v>
      </c>
      <c r="C11" s="176" t="s">
        <v>105</v>
      </c>
      <c r="D11" s="176" t="s">
        <v>106</v>
      </c>
      <c r="E11" s="176" t="s">
        <v>107</v>
      </c>
      <c r="F11" s="176" t="s">
        <v>108</v>
      </c>
      <c r="G11" s="176" t="s">
        <v>109</v>
      </c>
      <c r="H11" s="176" t="s">
        <v>110</v>
      </c>
      <c r="I11" s="176" t="s">
        <v>111</v>
      </c>
      <c r="J11" s="176" t="s">
        <v>112</v>
      </c>
      <c r="K11" s="176" t="s">
        <v>113</v>
      </c>
      <c r="L11" s="176" t="s">
        <v>114</v>
      </c>
    </row>
    <row r="12" spans="1:12" ht="11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24" customHeight="1">
      <c r="A13" s="111"/>
      <c r="B13" s="112"/>
      <c r="C13" s="112" t="s">
        <v>115</v>
      </c>
      <c r="D13" s="112" t="s">
        <v>116</v>
      </c>
      <c r="E13" s="112"/>
      <c r="F13" s="113"/>
      <c r="G13" s="114"/>
      <c r="H13" s="114">
        <f>H14+H18</f>
        <v>0</v>
      </c>
      <c r="I13" s="114">
        <f aca="true" t="shared" si="0" ref="I13:L13">I14+I18</f>
        <v>0</v>
      </c>
      <c r="J13" s="114">
        <f t="shared" si="0"/>
        <v>0</v>
      </c>
      <c r="K13" s="114"/>
      <c r="L13" s="218">
        <f t="shared" si="0"/>
        <v>32.496522240000004</v>
      </c>
    </row>
    <row r="14" spans="1:12" ht="24" customHeight="1">
      <c r="A14" s="115"/>
      <c r="B14" s="116"/>
      <c r="C14" s="116" t="s">
        <v>104</v>
      </c>
      <c r="D14" s="116" t="s">
        <v>117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32.496522240000004</v>
      </c>
    </row>
    <row r="15" spans="1:12" ht="22.5">
      <c r="A15" s="189">
        <v>1</v>
      </c>
      <c r="B15" s="190" t="s">
        <v>118</v>
      </c>
      <c r="C15" s="190" t="s">
        <v>119</v>
      </c>
      <c r="D15" s="190" t="s">
        <v>375</v>
      </c>
      <c r="E15" s="190" t="s">
        <v>62</v>
      </c>
      <c r="F15" s="191">
        <v>6.656</v>
      </c>
      <c r="G15" s="192"/>
      <c r="H15" s="192"/>
      <c r="I15" s="192"/>
      <c r="J15" s="192"/>
      <c r="K15" s="191">
        <v>2.45329</v>
      </c>
      <c r="L15" s="191">
        <v>16.32909824</v>
      </c>
    </row>
    <row r="16" spans="1:12" ht="11.25">
      <c r="A16" s="119"/>
      <c r="B16" s="120"/>
      <c r="C16" s="120"/>
      <c r="D16" s="120" t="s">
        <v>465</v>
      </c>
      <c r="E16" s="120"/>
      <c r="F16" s="121">
        <v>6.656</v>
      </c>
      <c r="G16" s="122"/>
      <c r="H16" s="122"/>
      <c r="I16" s="122"/>
      <c r="J16" s="122"/>
      <c r="K16" s="121"/>
      <c r="L16" s="121"/>
    </row>
    <row r="17" spans="1:12" ht="11.25">
      <c r="A17" s="193">
        <v>2</v>
      </c>
      <c r="B17" s="194" t="s">
        <v>120</v>
      </c>
      <c r="C17" s="194" t="s">
        <v>121</v>
      </c>
      <c r="D17" s="194" t="s">
        <v>122</v>
      </c>
      <c r="E17" s="194" t="s">
        <v>62</v>
      </c>
      <c r="F17" s="195">
        <v>6.656</v>
      </c>
      <c r="G17" s="196"/>
      <c r="H17" s="196"/>
      <c r="I17" s="196"/>
      <c r="J17" s="196"/>
      <c r="K17" s="195">
        <v>2.429</v>
      </c>
      <c r="L17" s="195">
        <v>16.167424</v>
      </c>
    </row>
    <row r="18" spans="1:12" ht="25.5" customHeight="1">
      <c r="A18" s="115"/>
      <c r="B18" s="116"/>
      <c r="C18" s="116" t="s">
        <v>123</v>
      </c>
      <c r="D18" s="116" t="s">
        <v>124</v>
      </c>
      <c r="E18" s="116"/>
      <c r="F18" s="117"/>
      <c r="G18" s="118"/>
      <c r="H18" s="118">
        <f>SUM(H19:H21)</f>
        <v>0</v>
      </c>
      <c r="I18" s="118">
        <f aca="true" t="shared" si="2" ref="I18:L18">SUM(I19:I21)</f>
        <v>0</v>
      </c>
      <c r="J18" s="118">
        <f t="shared" si="2"/>
        <v>0</v>
      </c>
      <c r="K18" s="118"/>
      <c r="L18" s="117">
        <f t="shared" si="2"/>
        <v>0</v>
      </c>
    </row>
    <row r="19" spans="1:12" ht="22.5">
      <c r="A19" s="189">
        <v>3</v>
      </c>
      <c r="B19" s="190" t="s">
        <v>125</v>
      </c>
      <c r="C19" s="190" t="s">
        <v>126</v>
      </c>
      <c r="D19" s="190" t="s">
        <v>377</v>
      </c>
      <c r="E19" s="190" t="s">
        <v>127</v>
      </c>
      <c r="F19" s="191">
        <v>30.038</v>
      </c>
      <c r="G19" s="192"/>
      <c r="H19" s="192"/>
      <c r="I19" s="192"/>
      <c r="J19" s="192"/>
      <c r="K19" s="191">
        <v>0</v>
      </c>
      <c r="L19" s="191">
        <v>0</v>
      </c>
    </row>
    <row r="20" spans="1:12" ht="11.25">
      <c r="A20" s="119"/>
      <c r="B20" s="120"/>
      <c r="C20" s="120"/>
      <c r="D20" s="120" t="s">
        <v>466</v>
      </c>
      <c r="E20" s="120"/>
      <c r="F20" s="121">
        <v>30.038</v>
      </c>
      <c r="G20" s="122"/>
      <c r="H20" s="122"/>
      <c r="I20" s="122"/>
      <c r="J20" s="122"/>
      <c r="K20" s="121"/>
      <c r="L20" s="121"/>
    </row>
    <row r="21" spans="1:12" ht="33.75">
      <c r="A21" s="189">
        <v>4</v>
      </c>
      <c r="B21" s="190" t="s">
        <v>125</v>
      </c>
      <c r="C21" s="190" t="s">
        <v>128</v>
      </c>
      <c r="D21" s="190" t="s">
        <v>378</v>
      </c>
      <c r="E21" s="190" t="s">
        <v>127</v>
      </c>
      <c r="F21" s="191">
        <v>30.036</v>
      </c>
      <c r="G21" s="192"/>
      <c r="H21" s="192"/>
      <c r="I21" s="192"/>
      <c r="J21" s="192"/>
      <c r="K21" s="191">
        <v>0</v>
      </c>
      <c r="L21" s="191">
        <v>0</v>
      </c>
    </row>
    <row r="22" spans="1:12" ht="31.5" customHeight="1">
      <c r="A22" s="111"/>
      <c r="B22" s="112"/>
      <c r="C22" s="112" t="s">
        <v>129</v>
      </c>
      <c r="D22" s="112" t="s">
        <v>130</v>
      </c>
      <c r="E22" s="112"/>
      <c r="F22" s="113"/>
      <c r="G22" s="114"/>
      <c r="H22" s="114">
        <f>H23</f>
        <v>0</v>
      </c>
      <c r="I22" s="114">
        <f aca="true" t="shared" si="3" ref="I22:L22">I23</f>
        <v>0</v>
      </c>
      <c r="J22" s="114">
        <f t="shared" si="3"/>
        <v>0</v>
      </c>
      <c r="K22" s="114"/>
      <c r="L22" s="218">
        <f t="shared" si="3"/>
        <v>0.66108</v>
      </c>
    </row>
    <row r="23" spans="1:12" ht="23.25" customHeight="1">
      <c r="A23" s="115"/>
      <c r="B23" s="116"/>
      <c r="C23" s="116" t="s">
        <v>131</v>
      </c>
      <c r="D23" s="116" t="s">
        <v>132</v>
      </c>
      <c r="E23" s="116"/>
      <c r="F23" s="117"/>
      <c r="G23" s="118"/>
      <c r="H23" s="118">
        <f>SUM(H24:H45)</f>
        <v>0</v>
      </c>
      <c r="I23" s="118">
        <f>SUM(I24:I45)</f>
        <v>0</v>
      </c>
      <c r="J23" s="118">
        <f>SUM(J24:J45)</f>
        <v>0</v>
      </c>
      <c r="K23" s="118"/>
      <c r="L23" s="117">
        <f>SUM(L24:L45)</f>
        <v>0.66108</v>
      </c>
    </row>
    <row r="24" spans="1:12" ht="33.75">
      <c r="A24" s="189">
        <v>5</v>
      </c>
      <c r="B24" s="190" t="s">
        <v>131</v>
      </c>
      <c r="C24" s="190" t="s">
        <v>133</v>
      </c>
      <c r="D24" s="190" t="s">
        <v>379</v>
      </c>
      <c r="E24" s="190" t="s">
        <v>134</v>
      </c>
      <c r="F24" s="191">
        <v>349.2</v>
      </c>
      <c r="G24" s="192"/>
      <c r="H24" s="192"/>
      <c r="I24" s="192"/>
      <c r="J24" s="192"/>
      <c r="K24" s="191">
        <v>0</v>
      </c>
      <c r="L24" s="191">
        <v>0</v>
      </c>
    </row>
    <row r="25" spans="1:12" ht="11.25">
      <c r="A25" s="119"/>
      <c r="B25" s="120"/>
      <c r="C25" s="120"/>
      <c r="D25" s="120" t="s">
        <v>467</v>
      </c>
      <c r="E25" s="120"/>
      <c r="F25" s="121">
        <v>349.2</v>
      </c>
      <c r="G25" s="122"/>
      <c r="H25" s="122"/>
      <c r="I25" s="122"/>
      <c r="J25" s="122"/>
      <c r="K25" s="121"/>
      <c r="L25" s="121"/>
    </row>
    <row r="26" spans="1:12" ht="11.25">
      <c r="A26" s="193">
        <v>6</v>
      </c>
      <c r="B26" s="194" t="s">
        <v>135</v>
      </c>
      <c r="C26" s="194" t="s">
        <v>136</v>
      </c>
      <c r="D26" s="194" t="s">
        <v>137</v>
      </c>
      <c r="E26" s="194" t="s">
        <v>134</v>
      </c>
      <c r="F26" s="195">
        <v>349.2</v>
      </c>
      <c r="G26" s="196"/>
      <c r="H26" s="196"/>
      <c r="I26" s="196"/>
      <c r="J26" s="196"/>
      <c r="K26" s="195">
        <v>0.0009</v>
      </c>
      <c r="L26" s="195">
        <v>0.31428</v>
      </c>
    </row>
    <row r="27" spans="1:12" ht="22.5">
      <c r="A27" s="189">
        <v>7</v>
      </c>
      <c r="B27" s="190" t="s">
        <v>131</v>
      </c>
      <c r="C27" s="190" t="s">
        <v>138</v>
      </c>
      <c r="D27" s="190" t="s">
        <v>380</v>
      </c>
      <c r="E27" s="190" t="s">
        <v>134</v>
      </c>
      <c r="F27" s="191">
        <v>255</v>
      </c>
      <c r="G27" s="192"/>
      <c r="H27" s="192"/>
      <c r="I27" s="192"/>
      <c r="J27" s="192"/>
      <c r="K27" s="191">
        <v>0</v>
      </c>
      <c r="L27" s="191">
        <v>0</v>
      </c>
    </row>
    <row r="28" spans="1:12" ht="11.25">
      <c r="A28" s="119"/>
      <c r="B28" s="120"/>
      <c r="C28" s="120"/>
      <c r="D28" s="120" t="s">
        <v>468</v>
      </c>
      <c r="E28" s="120"/>
      <c r="F28" s="121">
        <v>255</v>
      </c>
      <c r="G28" s="122"/>
      <c r="H28" s="122"/>
      <c r="I28" s="122"/>
      <c r="J28" s="122"/>
      <c r="K28" s="121"/>
      <c r="L28" s="121"/>
    </row>
    <row r="29" spans="1:12" ht="22.5">
      <c r="A29" s="189">
        <v>8</v>
      </c>
      <c r="B29" s="190" t="s">
        <v>131</v>
      </c>
      <c r="C29" s="190" t="s">
        <v>139</v>
      </c>
      <c r="D29" s="190" t="s">
        <v>381</v>
      </c>
      <c r="E29" s="190" t="s">
        <v>140</v>
      </c>
      <c r="F29" s="191">
        <v>34</v>
      </c>
      <c r="G29" s="192"/>
      <c r="H29" s="192"/>
      <c r="I29" s="192"/>
      <c r="J29" s="192"/>
      <c r="K29" s="191">
        <v>0</v>
      </c>
      <c r="L29" s="191">
        <v>0</v>
      </c>
    </row>
    <row r="30" spans="1:12" ht="11.25">
      <c r="A30" s="119"/>
      <c r="B30" s="120"/>
      <c r="C30" s="120"/>
      <c r="D30" s="120" t="s">
        <v>469</v>
      </c>
      <c r="E30" s="120"/>
      <c r="F30" s="121">
        <v>34</v>
      </c>
      <c r="G30" s="122"/>
      <c r="H30" s="122"/>
      <c r="I30" s="122"/>
      <c r="J30" s="122"/>
      <c r="K30" s="121"/>
      <c r="L30" s="121"/>
    </row>
    <row r="31" spans="1:12" ht="11.25">
      <c r="A31" s="193">
        <v>9</v>
      </c>
      <c r="B31" s="194"/>
      <c r="C31" s="194" t="s">
        <v>141</v>
      </c>
      <c r="D31" s="194" t="s">
        <v>142</v>
      </c>
      <c r="E31" s="194" t="s">
        <v>143</v>
      </c>
      <c r="F31" s="195">
        <v>34</v>
      </c>
      <c r="G31" s="196"/>
      <c r="H31" s="196"/>
      <c r="I31" s="196"/>
      <c r="J31" s="196"/>
      <c r="K31" s="195">
        <v>0</v>
      </c>
      <c r="L31" s="195">
        <v>0</v>
      </c>
    </row>
    <row r="32" spans="1:12" ht="22.5">
      <c r="A32" s="189">
        <v>10</v>
      </c>
      <c r="B32" s="190" t="s">
        <v>131</v>
      </c>
      <c r="C32" s="190" t="s">
        <v>144</v>
      </c>
      <c r="D32" s="190" t="s">
        <v>382</v>
      </c>
      <c r="E32" s="190" t="s">
        <v>140</v>
      </c>
      <c r="F32" s="191">
        <v>48</v>
      </c>
      <c r="G32" s="192"/>
      <c r="H32" s="192"/>
      <c r="I32" s="192"/>
      <c r="J32" s="192"/>
      <c r="K32" s="191">
        <v>0</v>
      </c>
      <c r="L32" s="191">
        <v>0</v>
      </c>
    </row>
    <row r="33" spans="1:12" ht="11.25">
      <c r="A33" s="119"/>
      <c r="B33" s="120"/>
      <c r="C33" s="120"/>
      <c r="D33" s="120" t="s">
        <v>460</v>
      </c>
      <c r="E33" s="120"/>
      <c r="F33" s="121">
        <v>2</v>
      </c>
      <c r="G33" s="122"/>
      <c r="H33" s="122"/>
      <c r="I33" s="122"/>
      <c r="J33" s="122"/>
      <c r="K33" s="121"/>
      <c r="L33" s="121"/>
    </row>
    <row r="34" spans="1:12" ht="22.5">
      <c r="A34" s="189">
        <v>11</v>
      </c>
      <c r="B34" s="190" t="s">
        <v>131</v>
      </c>
      <c r="C34" s="190" t="s">
        <v>145</v>
      </c>
      <c r="D34" s="190" t="s">
        <v>383</v>
      </c>
      <c r="E34" s="190" t="s">
        <v>140</v>
      </c>
      <c r="F34" s="191">
        <v>32</v>
      </c>
      <c r="G34" s="192"/>
      <c r="H34" s="192"/>
      <c r="I34" s="192"/>
      <c r="J34" s="192"/>
      <c r="K34" s="191">
        <v>0</v>
      </c>
      <c r="L34" s="191">
        <v>0</v>
      </c>
    </row>
    <row r="35" spans="1:12" ht="11.25">
      <c r="A35" s="119"/>
      <c r="B35" s="120"/>
      <c r="C35" s="120"/>
      <c r="D35" s="120" t="s">
        <v>470</v>
      </c>
      <c r="E35" s="120"/>
      <c r="F35" s="121">
        <v>32</v>
      </c>
      <c r="G35" s="122"/>
      <c r="H35" s="122"/>
      <c r="I35" s="122"/>
      <c r="J35" s="122"/>
      <c r="K35" s="121"/>
      <c r="L35" s="121"/>
    </row>
    <row r="36" spans="1:12" ht="22.5">
      <c r="A36" s="189">
        <v>12</v>
      </c>
      <c r="B36" s="190" t="s">
        <v>131</v>
      </c>
      <c r="C36" s="190" t="s">
        <v>146</v>
      </c>
      <c r="D36" s="190" t="s">
        <v>384</v>
      </c>
      <c r="E36" s="190" t="s">
        <v>140</v>
      </c>
      <c r="F36" s="191">
        <v>8</v>
      </c>
      <c r="G36" s="192"/>
      <c r="H36" s="192"/>
      <c r="I36" s="192"/>
      <c r="J36" s="192"/>
      <c r="K36" s="191">
        <v>0</v>
      </c>
      <c r="L36" s="191">
        <v>0</v>
      </c>
    </row>
    <row r="37" spans="1:12" ht="11.25">
      <c r="A37" s="119"/>
      <c r="B37" s="120"/>
      <c r="C37" s="120"/>
      <c r="D37" s="120" t="s">
        <v>462</v>
      </c>
      <c r="E37" s="120"/>
      <c r="F37" s="121">
        <v>8</v>
      </c>
      <c r="G37" s="122"/>
      <c r="H37" s="122"/>
      <c r="I37" s="122"/>
      <c r="J37" s="122"/>
      <c r="K37" s="121"/>
      <c r="L37" s="121"/>
    </row>
    <row r="38" spans="1:12" ht="33.75">
      <c r="A38" s="189">
        <v>13</v>
      </c>
      <c r="B38" s="190" t="s">
        <v>131</v>
      </c>
      <c r="C38" s="190" t="s">
        <v>147</v>
      </c>
      <c r="D38" s="190" t="s">
        <v>385</v>
      </c>
      <c r="E38" s="190" t="s">
        <v>134</v>
      </c>
      <c r="F38" s="191">
        <v>255</v>
      </c>
      <c r="G38" s="192"/>
      <c r="H38" s="192"/>
      <c r="I38" s="192"/>
      <c r="J38" s="192"/>
      <c r="K38" s="191">
        <v>0</v>
      </c>
      <c r="L38" s="191">
        <v>0</v>
      </c>
    </row>
    <row r="39" spans="1:12" ht="11.25">
      <c r="A39" s="119"/>
      <c r="B39" s="120"/>
      <c r="C39" s="120"/>
      <c r="D39" s="120" t="s">
        <v>468</v>
      </c>
      <c r="E39" s="120"/>
      <c r="F39" s="121">
        <v>255</v>
      </c>
      <c r="G39" s="122"/>
      <c r="H39" s="122"/>
      <c r="I39" s="122"/>
      <c r="J39" s="122"/>
      <c r="K39" s="121"/>
      <c r="L39" s="121"/>
    </row>
    <row r="40" spans="1:12" ht="33.75">
      <c r="A40" s="189">
        <v>14</v>
      </c>
      <c r="B40" s="190" t="s">
        <v>131</v>
      </c>
      <c r="C40" s="190" t="s">
        <v>148</v>
      </c>
      <c r="D40" s="190" t="s">
        <v>386</v>
      </c>
      <c r="E40" s="190" t="s">
        <v>134</v>
      </c>
      <c r="F40" s="191">
        <v>330</v>
      </c>
      <c r="G40" s="192"/>
      <c r="H40" s="192"/>
      <c r="I40" s="192"/>
      <c r="J40" s="192"/>
      <c r="K40" s="191">
        <v>0</v>
      </c>
      <c r="L40" s="191">
        <v>0</v>
      </c>
    </row>
    <row r="41" spans="1:12" ht="11.25">
      <c r="A41" s="193">
        <v>15</v>
      </c>
      <c r="B41" s="194" t="s">
        <v>149</v>
      </c>
      <c r="C41" s="194" t="s">
        <v>150</v>
      </c>
      <c r="D41" s="194" t="s">
        <v>151</v>
      </c>
      <c r="E41" s="194" t="s">
        <v>152</v>
      </c>
      <c r="F41" s="195">
        <v>330</v>
      </c>
      <c r="G41" s="196"/>
      <c r="H41" s="196"/>
      <c r="I41" s="196"/>
      <c r="J41" s="196"/>
      <c r="K41" s="195">
        <v>0.001</v>
      </c>
      <c r="L41" s="195">
        <v>0.33</v>
      </c>
    </row>
    <row r="42" spans="1:12" ht="11.25">
      <c r="A42" s="119"/>
      <c r="B42" s="120"/>
      <c r="C42" s="120"/>
      <c r="D42" s="120" t="s">
        <v>471</v>
      </c>
      <c r="E42" s="120"/>
      <c r="F42" s="121">
        <v>330</v>
      </c>
      <c r="G42" s="122"/>
      <c r="H42" s="122"/>
      <c r="I42" s="122"/>
      <c r="J42" s="122"/>
      <c r="K42" s="121"/>
      <c r="L42" s="121"/>
    </row>
    <row r="43" spans="1:12" ht="11.25">
      <c r="A43" s="189">
        <v>16</v>
      </c>
      <c r="B43" s="190" t="s">
        <v>131</v>
      </c>
      <c r="C43" s="190" t="s">
        <v>153</v>
      </c>
      <c r="D43" s="190" t="s">
        <v>387</v>
      </c>
      <c r="E43" s="190" t="s">
        <v>140</v>
      </c>
      <c r="F43" s="191">
        <v>24</v>
      </c>
      <c r="G43" s="192"/>
      <c r="H43" s="192"/>
      <c r="I43" s="192"/>
      <c r="J43" s="192"/>
      <c r="K43" s="191">
        <v>0</v>
      </c>
      <c r="L43" s="191">
        <v>0</v>
      </c>
    </row>
    <row r="44" spans="1:12" ht="11.25">
      <c r="A44" s="119"/>
      <c r="B44" s="120"/>
      <c r="C44" s="120"/>
      <c r="D44" s="120" t="s">
        <v>472</v>
      </c>
      <c r="E44" s="120"/>
      <c r="F44" s="121">
        <v>24</v>
      </c>
      <c r="G44" s="122"/>
      <c r="H44" s="122"/>
      <c r="I44" s="122"/>
      <c r="J44" s="122"/>
      <c r="K44" s="121"/>
      <c r="L44" s="121"/>
    </row>
    <row r="45" spans="1:12" ht="22.5">
      <c r="A45" s="193">
        <v>17</v>
      </c>
      <c r="B45" s="194" t="s">
        <v>149</v>
      </c>
      <c r="C45" s="194" t="s">
        <v>154</v>
      </c>
      <c r="D45" s="194" t="s">
        <v>155</v>
      </c>
      <c r="E45" s="194" t="s">
        <v>140</v>
      </c>
      <c r="F45" s="195">
        <v>24</v>
      </c>
      <c r="G45" s="196"/>
      <c r="H45" s="196"/>
      <c r="I45" s="196"/>
      <c r="J45" s="196"/>
      <c r="K45" s="195">
        <v>0.0007</v>
      </c>
      <c r="L45" s="195">
        <v>0.0168</v>
      </c>
    </row>
    <row r="46" spans="1:12" ht="29.25" customHeight="1">
      <c r="A46" s="111"/>
      <c r="B46" s="112"/>
      <c r="C46" s="112" t="s">
        <v>77</v>
      </c>
      <c r="D46" s="112" t="s">
        <v>156</v>
      </c>
      <c r="E46" s="112"/>
      <c r="F46" s="113"/>
      <c r="G46" s="114"/>
      <c r="H46" s="114">
        <f>H47+H68</f>
        <v>0</v>
      </c>
      <c r="I46" s="217">
        <f>I47+I68+I86</f>
        <v>0</v>
      </c>
      <c r="J46" s="114">
        <f aca="true" t="shared" si="4" ref="J46">J47+J68</f>
        <v>0</v>
      </c>
      <c r="K46" s="114"/>
      <c r="L46" s="218">
        <f aca="true" t="shared" si="5" ref="L46">L47+L68</f>
        <v>48.700649999999996</v>
      </c>
    </row>
    <row r="47" spans="1:12" ht="20.25" customHeight="1">
      <c r="A47" s="115"/>
      <c r="B47" s="116"/>
      <c r="C47" s="116" t="s">
        <v>157</v>
      </c>
      <c r="D47" s="116" t="s">
        <v>158</v>
      </c>
      <c r="E47" s="116"/>
      <c r="F47" s="117"/>
      <c r="G47" s="118"/>
      <c r="H47" s="118">
        <f>SUM(H48:H67)</f>
        <v>0</v>
      </c>
      <c r="I47" s="118">
        <f aca="true" t="shared" si="6" ref="I47:L47">SUM(I48:I67)</f>
        <v>0</v>
      </c>
      <c r="J47" s="118">
        <f t="shared" si="6"/>
        <v>0</v>
      </c>
      <c r="K47" s="118"/>
      <c r="L47" s="117">
        <f t="shared" si="6"/>
        <v>1.59175</v>
      </c>
    </row>
    <row r="48" spans="1:12" ht="22.5">
      <c r="A48" s="189">
        <v>18</v>
      </c>
      <c r="B48" s="190" t="s">
        <v>159</v>
      </c>
      <c r="C48" s="190" t="s">
        <v>160</v>
      </c>
      <c r="D48" s="190" t="s">
        <v>388</v>
      </c>
      <c r="E48" s="190" t="s">
        <v>134</v>
      </c>
      <c r="F48" s="191">
        <v>306</v>
      </c>
      <c r="G48" s="192"/>
      <c r="H48" s="192"/>
      <c r="I48" s="192"/>
      <c r="J48" s="192"/>
      <c r="K48" s="191">
        <v>0</v>
      </c>
      <c r="L48" s="191">
        <v>0</v>
      </c>
    </row>
    <row r="49" spans="1:12" ht="11.25">
      <c r="A49" s="119"/>
      <c r="B49" s="120"/>
      <c r="C49" s="120"/>
      <c r="D49" s="120" t="s">
        <v>473</v>
      </c>
      <c r="E49" s="120"/>
      <c r="F49" s="121">
        <v>306</v>
      </c>
      <c r="G49" s="122"/>
      <c r="H49" s="122"/>
      <c r="I49" s="122"/>
      <c r="J49" s="122"/>
      <c r="K49" s="121"/>
      <c r="L49" s="121"/>
    </row>
    <row r="50" spans="1:12" ht="11.25">
      <c r="A50" s="193">
        <v>19</v>
      </c>
      <c r="B50" s="194" t="s">
        <v>161</v>
      </c>
      <c r="C50" s="194" t="s">
        <v>162</v>
      </c>
      <c r="D50" s="194" t="s">
        <v>163</v>
      </c>
      <c r="E50" s="194" t="s">
        <v>134</v>
      </c>
      <c r="F50" s="195">
        <v>306</v>
      </c>
      <c r="G50" s="196"/>
      <c r="H50" s="196"/>
      <c r="I50" s="196"/>
      <c r="J50" s="196"/>
      <c r="K50" s="195">
        <v>0.00118</v>
      </c>
      <c r="L50" s="195">
        <v>0.36108</v>
      </c>
    </row>
    <row r="51" spans="1:12" ht="22.5">
      <c r="A51" s="189">
        <v>20</v>
      </c>
      <c r="B51" s="190" t="s">
        <v>159</v>
      </c>
      <c r="C51" s="190" t="s">
        <v>164</v>
      </c>
      <c r="D51" s="190" t="s">
        <v>389</v>
      </c>
      <c r="E51" s="190" t="s">
        <v>140</v>
      </c>
      <c r="F51" s="191">
        <v>8</v>
      </c>
      <c r="G51" s="192"/>
      <c r="H51" s="192"/>
      <c r="I51" s="192"/>
      <c r="J51" s="192"/>
      <c r="K51" s="191">
        <v>0</v>
      </c>
      <c r="L51" s="191">
        <v>0</v>
      </c>
    </row>
    <row r="52" spans="1:12" ht="11.25">
      <c r="A52" s="119"/>
      <c r="B52" s="120"/>
      <c r="C52" s="120"/>
      <c r="D52" s="120" t="s">
        <v>462</v>
      </c>
      <c r="E52" s="120"/>
      <c r="F52" s="121">
        <v>8</v>
      </c>
      <c r="G52" s="122"/>
      <c r="H52" s="122"/>
      <c r="I52" s="122"/>
      <c r="J52" s="122"/>
      <c r="K52" s="121"/>
      <c r="L52" s="121"/>
    </row>
    <row r="53" spans="1:12" ht="11.25">
      <c r="A53" s="193">
        <v>21</v>
      </c>
      <c r="B53" s="194"/>
      <c r="C53" s="194" t="s">
        <v>165</v>
      </c>
      <c r="D53" s="194" t="s">
        <v>390</v>
      </c>
      <c r="E53" s="194" t="s">
        <v>140</v>
      </c>
      <c r="F53" s="195">
        <v>8</v>
      </c>
      <c r="G53" s="196"/>
      <c r="H53" s="196"/>
      <c r="I53" s="196"/>
      <c r="J53" s="196"/>
      <c r="K53" s="195">
        <v>0</v>
      </c>
      <c r="L53" s="195">
        <v>0</v>
      </c>
    </row>
    <row r="54" spans="1:12" ht="22.5">
      <c r="A54" s="189">
        <v>22</v>
      </c>
      <c r="B54" s="190" t="s">
        <v>159</v>
      </c>
      <c r="C54" s="190" t="s">
        <v>166</v>
      </c>
      <c r="D54" s="190" t="s">
        <v>391</v>
      </c>
      <c r="E54" s="190" t="s">
        <v>140</v>
      </c>
      <c r="F54" s="191">
        <v>8</v>
      </c>
      <c r="G54" s="192"/>
      <c r="H54" s="192"/>
      <c r="I54" s="192"/>
      <c r="J54" s="192"/>
      <c r="K54" s="191">
        <v>0</v>
      </c>
      <c r="L54" s="191">
        <v>0</v>
      </c>
    </row>
    <row r="55" spans="1:12" ht="11.25">
      <c r="A55" s="119"/>
      <c r="B55" s="120"/>
      <c r="C55" s="120"/>
      <c r="D55" s="120" t="s">
        <v>462</v>
      </c>
      <c r="E55" s="120"/>
      <c r="F55" s="121">
        <v>8</v>
      </c>
      <c r="G55" s="122"/>
      <c r="H55" s="122"/>
      <c r="I55" s="122"/>
      <c r="J55" s="122"/>
      <c r="K55" s="121"/>
      <c r="L55" s="121"/>
    </row>
    <row r="56" spans="1:12" ht="11.25">
      <c r="A56" s="193">
        <v>23</v>
      </c>
      <c r="B56" s="194" t="s">
        <v>167</v>
      </c>
      <c r="C56" s="194" t="s">
        <v>168</v>
      </c>
      <c r="D56" s="194" t="s">
        <v>392</v>
      </c>
      <c r="E56" s="194" t="s">
        <v>140</v>
      </c>
      <c r="F56" s="195">
        <v>8</v>
      </c>
      <c r="G56" s="196"/>
      <c r="H56" s="196"/>
      <c r="I56" s="196"/>
      <c r="J56" s="196"/>
      <c r="K56" s="195">
        <v>0.152</v>
      </c>
      <c r="L56" s="195">
        <v>1.216</v>
      </c>
    </row>
    <row r="57" spans="1:12" ht="11.25">
      <c r="A57" s="193">
        <v>24</v>
      </c>
      <c r="B57" s="194"/>
      <c r="C57" s="194" t="s">
        <v>169</v>
      </c>
      <c r="D57" s="194" t="s">
        <v>170</v>
      </c>
      <c r="E57" s="194" t="s">
        <v>140</v>
      </c>
      <c r="F57" s="195">
        <v>8</v>
      </c>
      <c r="G57" s="196"/>
      <c r="H57" s="196"/>
      <c r="I57" s="196"/>
      <c r="J57" s="196"/>
      <c r="K57" s="195">
        <v>0</v>
      </c>
      <c r="L57" s="195">
        <v>0</v>
      </c>
    </row>
    <row r="58" spans="1:12" ht="11.25">
      <c r="A58" s="119"/>
      <c r="B58" s="120"/>
      <c r="C58" s="120"/>
      <c r="D58" s="120" t="s">
        <v>462</v>
      </c>
      <c r="E58" s="120"/>
      <c r="F58" s="121">
        <v>8</v>
      </c>
      <c r="G58" s="122"/>
      <c r="H58" s="122"/>
      <c r="I58" s="122"/>
      <c r="J58" s="122"/>
      <c r="K58" s="121"/>
      <c r="L58" s="121"/>
    </row>
    <row r="59" spans="1:12" ht="11.25">
      <c r="A59" s="189">
        <v>25</v>
      </c>
      <c r="B59" s="190" t="s">
        <v>159</v>
      </c>
      <c r="C59" s="190" t="s">
        <v>171</v>
      </c>
      <c r="D59" s="190" t="s">
        <v>393</v>
      </c>
      <c r="E59" s="190" t="s">
        <v>140</v>
      </c>
      <c r="F59" s="191">
        <v>8</v>
      </c>
      <c r="G59" s="192"/>
      <c r="H59" s="192"/>
      <c r="I59" s="192"/>
      <c r="J59" s="192"/>
      <c r="K59" s="191">
        <v>0</v>
      </c>
      <c r="L59" s="191">
        <v>0</v>
      </c>
    </row>
    <row r="60" spans="1:12" ht="11.25">
      <c r="A60" s="119"/>
      <c r="B60" s="120"/>
      <c r="C60" s="120"/>
      <c r="D60" s="120" t="s">
        <v>462</v>
      </c>
      <c r="E60" s="120"/>
      <c r="F60" s="121">
        <v>8</v>
      </c>
      <c r="G60" s="122"/>
      <c r="H60" s="122"/>
      <c r="I60" s="122"/>
      <c r="J60" s="122"/>
      <c r="K60" s="121"/>
      <c r="L60" s="121"/>
    </row>
    <row r="61" spans="1:12" ht="33.75">
      <c r="A61" s="193">
        <v>26</v>
      </c>
      <c r="B61" s="194"/>
      <c r="C61" s="194" t="s">
        <v>172</v>
      </c>
      <c r="D61" s="194" t="s">
        <v>394</v>
      </c>
      <c r="E61" s="194" t="s">
        <v>140</v>
      </c>
      <c r="F61" s="195">
        <v>8</v>
      </c>
      <c r="G61" s="196"/>
      <c r="H61" s="196"/>
      <c r="I61" s="196"/>
      <c r="J61" s="196"/>
      <c r="K61" s="195">
        <v>3E-05</v>
      </c>
      <c r="L61" s="195">
        <v>0.00024</v>
      </c>
    </row>
    <row r="62" spans="1:12" ht="33.75">
      <c r="A62" s="189">
        <v>27</v>
      </c>
      <c r="B62" s="190" t="s">
        <v>159</v>
      </c>
      <c r="C62" s="190" t="s">
        <v>173</v>
      </c>
      <c r="D62" s="190" t="s">
        <v>395</v>
      </c>
      <c r="E62" s="190" t="s">
        <v>134</v>
      </c>
      <c r="F62" s="191">
        <v>120</v>
      </c>
      <c r="G62" s="192"/>
      <c r="H62" s="192"/>
      <c r="I62" s="192"/>
      <c r="J62" s="192"/>
      <c r="K62" s="191">
        <v>0</v>
      </c>
      <c r="L62" s="191">
        <v>0</v>
      </c>
    </row>
    <row r="63" spans="1:12" ht="11.25">
      <c r="A63" s="119"/>
      <c r="B63" s="120"/>
      <c r="C63" s="120"/>
      <c r="D63" s="120" t="s">
        <v>474</v>
      </c>
      <c r="E63" s="120"/>
      <c r="F63" s="121">
        <v>120</v>
      </c>
      <c r="G63" s="122"/>
      <c r="H63" s="122"/>
      <c r="I63" s="122"/>
      <c r="J63" s="122"/>
      <c r="K63" s="121"/>
      <c r="L63" s="121"/>
    </row>
    <row r="64" spans="1:12" ht="11.25">
      <c r="A64" s="193">
        <v>28</v>
      </c>
      <c r="B64" s="194" t="s">
        <v>135</v>
      </c>
      <c r="C64" s="194" t="s">
        <v>174</v>
      </c>
      <c r="D64" s="194" t="s">
        <v>175</v>
      </c>
      <c r="E64" s="194" t="s">
        <v>134</v>
      </c>
      <c r="F64" s="195">
        <v>120</v>
      </c>
      <c r="G64" s="196"/>
      <c r="H64" s="196"/>
      <c r="I64" s="196"/>
      <c r="J64" s="196"/>
      <c r="K64" s="195">
        <v>0.00012</v>
      </c>
      <c r="L64" s="195">
        <v>0.0144</v>
      </c>
    </row>
    <row r="65" spans="1:12" ht="11.25">
      <c r="A65" s="193">
        <v>29</v>
      </c>
      <c r="B65" s="194"/>
      <c r="C65" s="194" t="s">
        <v>176</v>
      </c>
      <c r="D65" s="194" t="s">
        <v>177</v>
      </c>
      <c r="E65" s="194" t="s">
        <v>140</v>
      </c>
      <c r="F65" s="195">
        <v>1</v>
      </c>
      <c r="G65" s="196"/>
      <c r="H65" s="196"/>
      <c r="I65" s="196"/>
      <c r="J65" s="196"/>
      <c r="K65" s="195">
        <v>3E-05</v>
      </c>
      <c r="L65" s="195">
        <v>3E-05</v>
      </c>
    </row>
    <row r="66" spans="1:12" ht="11.25">
      <c r="A66" s="119"/>
      <c r="B66" s="120"/>
      <c r="C66" s="120"/>
      <c r="D66" s="120" t="s">
        <v>461</v>
      </c>
      <c r="E66" s="120"/>
      <c r="F66" s="121">
        <v>1</v>
      </c>
      <c r="G66" s="122"/>
      <c r="H66" s="122"/>
      <c r="I66" s="122"/>
      <c r="J66" s="122"/>
      <c r="K66" s="121"/>
      <c r="L66" s="121"/>
    </row>
    <row r="67" spans="1:12" ht="11.25">
      <c r="A67" s="189">
        <v>30</v>
      </c>
      <c r="B67" s="190" t="s">
        <v>159</v>
      </c>
      <c r="C67" s="190" t="s">
        <v>178</v>
      </c>
      <c r="D67" s="190" t="s">
        <v>396</v>
      </c>
      <c r="E67" s="190" t="s">
        <v>140</v>
      </c>
      <c r="F67" s="191">
        <v>1</v>
      </c>
      <c r="G67" s="192"/>
      <c r="H67" s="192"/>
      <c r="I67" s="192"/>
      <c r="J67" s="192"/>
      <c r="K67" s="191">
        <v>0</v>
      </c>
      <c r="L67" s="191">
        <v>0</v>
      </c>
    </row>
    <row r="68" spans="1:12" ht="35.25" customHeight="1">
      <c r="A68" s="115"/>
      <c r="B68" s="116"/>
      <c r="C68" s="116" t="s">
        <v>179</v>
      </c>
      <c r="D68" s="116" t="s">
        <v>180</v>
      </c>
      <c r="E68" s="116"/>
      <c r="F68" s="117"/>
      <c r="G68" s="118"/>
      <c r="H68" s="118">
        <f>SUM(H69:H85)</f>
        <v>0</v>
      </c>
      <c r="I68" s="118">
        <f aca="true" t="shared" si="7" ref="I68:L68">SUM(I69:I85)</f>
        <v>0</v>
      </c>
      <c r="J68" s="118">
        <f t="shared" si="7"/>
        <v>0</v>
      </c>
      <c r="K68" s="118"/>
      <c r="L68" s="117">
        <f t="shared" si="7"/>
        <v>47.1089</v>
      </c>
    </row>
    <row r="69" spans="1:12" ht="56.25">
      <c r="A69" s="189">
        <v>31</v>
      </c>
      <c r="B69" s="190" t="s">
        <v>181</v>
      </c>
      <c r="C69" s="190" t="s">
        <v>182</v>
      </c>
      <c r="D69" s="190" t="s">
        <v>397</v>
      </c>
      <c r="E69" s="190" t="s">
        <v>140</v>
      </c>
      <c r="F69" s="191">
        <v>8</v>
      </c>
      <c r="G69" s="192"/>
      <c r="H69" s="192"/>
      <c r="I69" s="192"/>
      <c r="J69" s="192"/>
      <c r="K69" s="191">
        <v>0</v>
      </c>
      <c r="L69" s="191">
        <v>0</v>
      </c>
    </row>
    <row r="70" spans="1:12" ht="11.25">
      <c r="A70" s="119"/>
      <c r="B70" s="120"/>
      <c r="C70" s="120"/>
      <c r="D70" s="120" t="s">
        <v>462</v>
      </c>
      <c r="E70" s="120"/>
      <c r="F70" s="121">
        <v>8</v>
      </c>
      <c r="G70" s="122"/>
      <c r="H70" s="122"/>
      <c r="I70" s="122"/>
      <c r="J70" s="122"/>
      <c r="K70" s="121"/>
      <c r="L70" s="121"/>
    </row>
    <row r="71" spans="1:12" ht="22.5">
      <c r="A71" s="189">
        <v>32</v>
      </c>
      <c r="B71" s="190" t="s">
        <v>181</v>
      </c>
      <c r="C71" s="190" t="s">
        <v>183</v>
      </c>
      <c r="D71" s="190" t="s">
        <v>398</v>
      </c>
      <c r="E71" s="190" t="s">
        <v>62</v>
      </c>
      <c r="F71" s="191">
        <v>6.656</v>
      </c>
      <c r="G71" s="192"/>
      <c r="H71" s="192"/>
      <c r="I71" s="192"/>
      <c r="J71" s="192"/>
      <c r="K71" s="191">
        <v>0</v>
      </c>
      <c r="L71" s="191">
        <v>0</v>
      </c>
    </row>
    <row r="72" spans="1:12" ht="11.25">
      <c r="A72" s="119"/>
      <c r="B72" s="120"/>
      <c r="C72" s="120"/>
      <c r="D72" s="120" t="s">
        <v>465</v>
      </c>
      <c r="E72" s="120"/>
      <c r="F72" s="121">
        <v>6.656</v>
      </c>
      <c r="G72" s="122"/>
      <c r="H72" s="122"/>
      <c r="I72" s="122"/>
      <c r="J72" s="122"/>
      <c r="K72" s="121"/>
      <c r="L72" s="121"/>
    </row>
    <row r="73" spans="1:12" ht="45">
      <c r="A73" s="189">
        <v>33</v>
      </c>
      <c r="B73" s="190" t="s">
        <v>181</v>
      </c>
      <c r="C73" s="190" t="s">
        <v>184</v>
      </c>
      <c r="D73" s="190" t="s">
        <v>399</v>
      </c>
      <c r="E73" s="190" t="s">
        <v>134</v>
      </c>
      <c r="F73" s="191">
        <v>235</v>
      </c>
      <c r="G73" s="192"/>
      <c r="H73" s="192"/>
      <c r="I73" s="192"/>
      <c r="J73" s="192"/>
      <c r="K73" s="191">
        <v>0</v>
      </c>
      <c r="L73" s="191">
        <v>0</v>
      </c>
    </row>
    <row r="74" spans="1:12" ht="11.25">
      <c r="A74" s="119"/>
      <c r="B74" s="120"/>
      <c r="C74" s="120"/>
      <c r="D74" s="120" t="s">
        <v>475</v>
      </c>
      <c r="E74" s="120"/>
      <c r="F74" s="121">
        <v>235</v>
      </c>
      <c r="G74" s="122"/>
      <c r="H74" s="122"/>
      <c r="I74" s="122"/>
      <c r="J74" s="122"/>
      <c r="K74" s="121"/>
      <c r="L74" s="121"/>
    </row>
    <row r="75" spans="1:12" ht="45">
      <c r="A75" s="189">
        <v>34</v>
      </c>
      <c r="B75" s="190" t="s">
        <v>181</v>
      </c>
      <c r="C75" s="190" t="s">
        <v>185</v>
      </c>
      <c r="D75" s="190" t="s">
        <v>400</v>
      </c>
      <c r="E75" s="190" t="s">
        <v>134</v>
      </c>
      <c r="F75" s="191">
        <v>20</v>
      </c>
      <c r="G75" s="192"/>
      <c r="H75" s="192"/>
      <c r="I75" s="192"/>
      <c r="J75" s="192"/>
      <c r="K75" s="191">
        <v>0</v>
      </c>
      <c r="L75" s="191">
        <v>0</v>
      </c>
    </row>
    <row r="76" spans="1:12" ht="22.5">
      <c r="A76" s="189">
        <v>35</v>
      </c>
      <c r="B76" s="190" t="s">
        <v>181</v>
      </c>
      <c r="C76" s="190" t="s">
        <v>186</v>
      </c>
      <c r="D76" s="190" t="s">
        <v>401</v>
      </c>
      <c r="E76" s="190" t="s">
        <v>62</v>
      </c>
      <c r="F76" s="191">
        <v>74.2</v>
      </c>
      <c r="G76" s="192"/>
      <c r="H76" s="192"/>
      <c r="I76" s="192"/>
      <c r="J76" s="192"/>
      <c r="K76" s="191">
        <v>0</v>
      </c>
      <c r="L76" s="191">
        <v>0</v>
      </c>
    </row>
    <row r="77" spans="1:12" ht="11.25">
      <c r="A77" s="119"/>
      <c r="B77" s="120"/>
      <c r="C77" s="120"/>
      <c r="D77" s="120" t="s">
        <v>476</v>
      </c>
      <c r="E77" s="120"/>
      <c r="F77" s="121">
        <v>74.2</v>
      </c>
      <c r="G77" s="122"/>
      <c r="H77" s="122"/>
      <c r="I77" s="122"/>
      <c r="J77" s="122"/>
      <c r="K77" s="121"/>
      <c r="L77" s="121"/>
    </row>
    <row r="78" spans="1:12" ht="33.75">
      <c r="A78" s="189">
        <v>36</v>
      </c>
      <c r="B78" s="190" t="s">
        <v>181</v>
      </c>
      <c r="C78" s="190" t="s">
        <v>187</v>
      </c>
      <c r="D78" s="190" t="s">
        <v>402</v>
      </c>
      <c r="E78" s="190" t="s">
        <v>134</v>
      </c>
      <c r="F78" s="191">
        <v>20</v>
      </c>
      <c r="G78" s="192"/>
      <c r="H78" s="192"/>
      <c r="I78" s="192"/>
      <c r="J78" s="192"/>
      <c r="K78" s="191">
        <v>0</v>
      </c>
      <c r="L78" s="191">
        <v>0</v>
      </c>
    </row>
    <row r="79" spans="1:12" ht="11.25">
      <c r="A79" s="193">
        <v>37</v>
      </c>
      <c r="B79" s="194" t="s">
        <v>188</v>
      </c>
      <c r="C79" s="194" t="s">
        <v>189</v>
      </c>
      <c r="D79" s="194" t="s">
        <v>190</v>
      </c>
      <c r="E79" s="194" t="s">
        <v>134</v>
      </c>
      <c r="F79" s="195">
        <v>20</v>
      </c>
      <c r="G79" s="196"/>
      <c r="H79" s="196"/>
      <c r="I79" s="196"/>
      <c r="J79" s="196"/>
      <c r="K79" s="195">
        <v>0.0014</v>
      </c>
      <c r="L79" s="195">
        <v>0.028</v>
      </c>
    </row>
    <row r="80" spans="1:12" ht="33.75">
      <c r="A80" s="189">
        <v>38</v>
      </c>
      <c r="B80" s="190" t="s">
        <v>181</v>
      </c>
      <c r="C80" s="190" t="s">
        <v>191</v>
      </c>
      <c r="D80" s="190" t="s">
        <v>403</v>
      </c>
      <c r="E80" s="190" t="s">
        <v>134</v>
      </c>
      <c r="F80" s="191">
        <v>255</v>
      </c>
      <c r="G80" s="192"/>
      <c r="H80" s="192"/>
      <c r="I80" s="192"/>
      <c r="J80" s="192"/>
      <c r="K80" s="191">
        <v>0.18446</v>
      </c>
      <c r="L80" s="191">
        <v>47.0373</v>
      </c>
    </row>
    <row r="81" spans="1:12" ht="11.25">
      <c r="A81" s="119"/>
      <c r="B81" s="120"/>
      <c r="C81" s="120"/>
      <c r="D81" s="120" t="s">
        <v>468</v>
      </c>
      <c r="E81" s="120"/>
      <c r="F81" s="121">
        <v>255</v>
      </c>
      <c r="G81" s="122"/>
      <c r="H81" s="122"/>
      <c r="I81" s="122"/>
      <c r="J81" s="122"/>
      <c r="K81" s="121"/>
      <c r="L81" s="121"/>
    </row>
    <row r="82" spans="1:12" ht="22.5">
      <c r="A82" s="189">
        <v>39</v>
      </c>
      <c r="B82" s="190" t="s">
        <v>181</v>
      </c>
      <c r="C82" s="190" t="s">
        <v>192</v>
      </c>
      <c r="D82" s="190" t="s">
        <v>404</v>
      </c>
      <c r="E82" s="190" t="s">
        <v>134</v>
      </c>
      <c r="F82" s="191">
        <v>40</v>
      </c>
      <c r="G82" s="192"/>
      <c r="H82" s="192"/>
      <c r="I82" s="192"/>
      <c r="J82" s="192"/>
      <c r="K82" s="191">
        <v>0</v>
      </c>
      <c r="L82" s="191">
        <v>0</v>
      </c>
    </row>
    <row r="83" spans="1:12" ht="22.5">
      <c r="A83" s="193">
        <v>40</v>
      </c>
      <c r="B83" s="194" t="s">
        <v>161</v>
      </c>
      <c r="C83" s="194" t="s">
        <v>193</v>
      </c>
      <c r="D83" s="194" t="s">
        <v>194</v>
      </c>
      <c r="E83" s="194" t="s">
        <v>134</v>
      </c>
      <c r="F83" s="195">
        <v>40</v>
      </c>
      <c r="G83" s="196"/>
      <c r="H83" s="196"/>
      <c r="I83" s="196"/>
      <c r="J83" s="196"/>
      <c r="K83" s="195">
        <v>0.00069</v>
      </c>
      <c r="L83" s="195">
        <v>0.0276</v>
      </c>
    </row>
    <row r="84" spans="1:12" ht="22.5">
      <c r="A84" s="193">
        <v>41</v>
      </c>
      <c r="B84" s="194"/>
      <c r="C84" s="194" t="s">
        <v>195</v>
      </c>
      <c r="D84" s="194" t="s">
        <v>196</v>
      </c>
      <c r="E84" s="194" t="s">
        <v>152</v>
      </c>
      <c r="F84" s="195">
        <v>16</v>
      </c>
      <c r="G84" s="196"/>
      <c r="H84" s="196"/>
      <c r="I84" s="196"/>
      <c r="J84" s="196"/>
      <c r="K84" s="195">
        <v>0.001</v>
      </c>
      <c r="L84" s="195">
        <v>0.016</v>
      </c>
    </row>
    <row r="85" spans="1:12" ht="11.25">
      <c r="A85" s="119"/>
      <c r="B85" s="120"/>
      <c r="C85" s="120"/>
      <c r="D85" s="120" t="s">
        <v>477</v>
      </c>
      <c r="E85" s="120"/>
      <c r="F85" s="121">
        <v>16</v>
      </c>
      <c r="G85" s="122"/>
      <c r="H85" s="122">
        <v>0</v>
      </c>
      <c r="I85" s="122">
        <v>0</v>
      </c>
      <c r="J85" s="122">
        <v>0</v>
      </c>
      <c r="K85" s="121"/>
      <c r="L85" s="121"/>
    </row>
    <row r="86" spans="1:12" ht="27" customHeight="1">
      <c r="A86" s="115"/>
      <c r="B86" s="116"/>
      <c r="C86" s="116" t="s">
        <v>197</v>
      </c>
      <c r="D86" s="116" t="s">
        <v>198</v>
      </c>
      <c r="E86" s="116"/>
      <c r="F86" s="117"/>
      <c r="G86" s="118"/>
      <c r="H86" s="118">
        <f>SUM(H87:H88)</f>
        <v>0</v>
      </c>
      <c r="I86" s="118">
        <f aca="true" t="shared" si="8" ref="I86:L86">SUM(I87:I88)</f>
        <v>0</v>
      </c>
      <c r="J86" s="118">
        <f t="shared" si="8"/>
        <v>0</v>
      </c>
      <c r="K86" s="118"/>
      <c r="L86" s="117">
        <f t="shared" si="8"/>
        <v>0</v>
      </c>
    </row>
    <row r="87" spans="1:12" ht="22.5">
      <c r="A87" s="189">
        <v>42</v>
      </c>
      <c r="B87" s="190" t="s">
        <v>199</v>
      </c>
      <c r="C87" s="190" t="s">
        <v>200</v>
      </c>
      <c r="D87" s="190" t="s">
        <v>405</v>
      </c>
      <c r="E87" s="190" t="s">
        <v>140</v>
      </c>
      <c r="F87" s="191">
        <v>8</v>
      </c>
      <c r="G87" s="192"/>
      <c r="H87" s="192"/>
      <c r="I87" s="192"/>
      <c r="J87" s="192"/>
      <c r="K87" s="191">
        <v>0</v>
      </c>
      <c r="L87" s="191">
        <v>0</v>
      </c>
    </row>
    <row r="88" spans="1:12" ht="11.25">
      <c r="A88" s="119"/>
      <c r="B88" s="120"/>
      <c r="C88" s="120"/>
      <c r="D88" s="120" t="s">
        <v>462</v>
      </c>
      <c r="E88" s="120"/>
      <c r="F88" s="121">
        <v>8</v>
      </c>
      <c r="G88" s="122"/>
      <c r="H88" s="122"/>
      <c r="I88" s="122"/>
      <c r="J88" s="122"/>
      <c r="K88" s="121"/>
      <c r="L88" s="121"/>
    </row>
    <row r="89" spans="1:12" ht="15">
      <c r="A89" s="111"/>
      <c r="B89" s="112"/>
      <c r="C89" s="112" t="s">
        <v>201</v>
      </c>
      <c r="D89" s="112" t="s">
        <v>202</v>
      </c>
      <c r="E89" s="112"/>
      <c r="F89" s="113"/>
      <c r="G89" s="114"/>
      <c r="H89" s="114">
        <f>SUM(H90:H97)</f>
        <v>0</v>
      </c>
      <c r="I89" s="114">
        <f aca="true" t="shared" si="9" ref="I89:L89">SUM(I90:I97)</f>
        <v>0</v>
      </c>
      <c r="J89" s="114">
        <f t="shared" si="9"/>
        <v>0</v>
      </c>
      <c r="K89" s="114"/>
      <c r="L89" s="113">
        <f t="shared" si="9"/>
        <v>0</v>
      </c>
    </row>
    <row r="90" spans="1:12" ht="22.5">
      <c r="A90" s="189">
        <v>43</v>
      </c>
      <c r="B90" s="190" t="s">
        <v>201</v>
      </c>
      <c r="C90" s="190" t="s">
        <v>203</v>
      </c>
      <c r="D90" s="190" t="s">
        <v>406</v>
      </c>
      <c r="E90" s="190" t="s">
        <v>204</v>
      </c>
      <c r="F90" s="191">
        <v>35</v>
      </c>
      <c r="G90" s="192"/>
      <c r="H90" s="192"/>
      <c r="I90" s="192"/>
      <c r="J90" s="192"/>
      <c r="K90" s="191">
        <v>0</v>
      </c>
      <c r="L90" s="191">
        <v>0</v>
      </c>
    </row>
    <row r="91" spans="1:12" ht="11.25">
      <c r="A91" s="119"/>
      <c r="B91" s="120"/>
      <c r="C91" s="120"/>
      <c r="D91" s="120" t="s">
        <v>478</v>
      </c>
      <c r="E91" s="120"/>
      <c r="F91" s="121">
        <v>35</v>
      </c>
      <c r="G91" s="122"/>
      <c r="H91" s="122"/>
      <c r="I91" s="122"/>
      <c r="J91" s="122"/>
      <c r="K91" s="121"/>
      <c r="L91" s="121"/>
    </row>
    <row r="92" spans="1:12" ht="22.5">
      <c r="A92" s="189">
        <v>44</v>
      </c>
      <c r="B92" s="190" t="s">
        <v>201</v>
      </c>
      <c r="C92" s="190" t="s">
        <v>205</v>
      </c>
      <c r="D92" s="190" t="s">
        <v>407</v>
      </c>
      <c r="E92" s="190" t="s">
        <v>204</v>
      </c>
      <c r="F92" s="191">
        <v>35</v>
      </c>
      <c r="G92" s="192"/>
      <c r="H92" s="192"/>
      <c r="I92" s="192"/>
      <c r="J92" s="192"/>
      <c r="K92" s="191">
        <v>0</v>
      </c>
      <c r="L92" s="191">
        <v>0</v>
      </c>
    </row>
    <row r="93" spans="1:12" ht="11.25">
      <c r="A93" s="119"/>
      <c r="B93" s="120"/>
      <c r="C93" s="120"/>
      <c r="D93" s="120" t="s">
        <v>478</v>
      </c>
      <c r="E93" s="120"/>
      <c r="F93" s="121">
        <v>35</v>
      </c>
      <c r="G93" s="122"/>
      <c r="H93" s="122"/>
      <c r="I93" s="122"/>
      <c r="J93" s="122"/>
      <c r="K93" s="121"/>
      <c r="L93" s="121"/>
    </row>
    <row r="94" spans="1:12" ht="22.5">
      <c r="A94" s="189">
        <v>45</v>
      </c>
      <c r="B94" s="190" t="s">
        <v>201</v>
      </c>
      <c r="C94" s="190" t="s">
        <v>206</v>
      </c>
      <c r="D94" s="190" t="s">
        <v>408</v>
      </c>
      <c r="E94" s="190" t="s">
        <v>204</v>
      </c>
      <c r="F94" s="191">
        <v>18</v>
      </c>
      <c r="G94" s="192"/>
      <c r="H94" s="192"/>
      <c r="I94" s="192"/>
      <c r="J94" s="192"/>
      <c r="K94" s="191">
        <v>0</v>
      </c>
      <c r="L94" s="191">
        <v>0</v>
      </c>
    </row>
    <row r="95" spans="1:12" ht="22.5">
      <c r="A95" s="189">
        <v>46</v>
      </c>
      <c r="B95" s="190" t="s">
        <v>201</v>
      </c>
      <c r="C95" s="190" t="s">
        <v>207</v>
      </c>
      <c r="D95" s="190" t="s">
        <v>409</v>
      </c>
      <c r="E95" s="190" t="s">
        <v>204</v>
      </c>
      <c r="F95" s="191">
        <v>18</v>
      </c>
      <c r="G95" s="192"/>
      <c r="H95" s="192"/>
      <c r="I95" s="192"/>
      <c r="J95" s="192"/>
      <c r="K95" s="191">
        <v>0</v>
      </c>
      <c r="L95" s="191">
        <v>0</v>
      </c>
    </row>
    <row r="96" spans="1:12" ht="22.5">
      <c r="A96" s="189">
        <v>47</v>
      </c>
      <c r="B96" s="190" t="s">
        <v>201</v>
      </c>
      <c r="C96" s="190" t="s">
        <v>208</v>
      </c>
      <c r="D96" s="190" t="s">
        <v>410</v>
      </c>
      <c r="E96" s="190" t="s">
        <v>204</v>
      </c>
      <c r="F96" s="191">
        <v>28</v>
      </c>
      <c r="G96" s="192"/>
      <c r="H96" s="192"/>
      <c r="I96" s="192"/>
      <c r="J96" s="192"/>
      <c r="K96" s="191">
        <v>0</v>
      </c>
      <c r="L96" s="191">
        <v>0</v>
      </c>
    </row>
    <row r="97" spans="1:12" ht="11.25">
      <c r="A97" s="119"/>
      <c r="B97" s="120"/>
      <c r="C97" s="120"/>
      <c r="D97" s="120" t="s">
        <v>479</v>
      </c>
      <c r="E97" s="120"/>
      <c r="F97" s="121">
        <v>28</v>
      </c>
      <c r="G97" s="122"/>
      <c r="H97" s="122">
        <v>0</v>
      </c>
      <c r="I97" s="122">
        <v>0</v>
      </c>
      <c r="J97" s="122">
        <v>0</v>
      </c>
      <c r="K97" s="121"/>
      <c r="L97" s="121"/>
    </row>
    <row r="98" spans="1:12" ht="15">
      <c r="A98" s="123"/>
      <c r="B98" s="124"/>
      <c r="C98" s="124"/>
      <c r="D98" s="124" t="s">
        <v>231</v>
      </c>
      <c r="E98" s="124"/>
      <c r="F98" s="125"/>
      <c r="G98" s="126"/>
      <c r="H98" s="126">
        <f>H13+H22+H46</f>
        <v>0</v>
      </c>
      <c r="I98" s="126">
        <f aca="true" t="shared" si="10" ref="I98:L98">I13+I22+I46</f>
        <v>0</v>
      </c>
      <c r="J98" s="126">
        <f t="shared" si="10"/>
        <v>0</v>
      </c>
      <c r="K98" s="125"/>
      <c r="L98" s="125">
        <f t="shared" si="10"/>
        <v>81.85825224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  <ignoredErrors>
    <ignoredError sqref="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12AA-0318-4B0F-9E8B-9AB11D67511D}">
  <sheetPr>
    <tabColor rgb="FF00B050"/>
  </sheetPr>
  <dimension ref="A1:C16"/>
  <sheetViews>
    <sheetView view="pageBreakPreview" zoomScale="145" zoomScaleSheetLayoutView="145" workbookViewId="0" topLeftCell="B1">
      <selection activeCell="G6" sqref="G6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78" t="s">
        <v>482</v>
      </c>
      <c r="C3" s="88"/>
    </row>
    <row r="4" spans="1:3" ht="11.25">
      <c r="A4" s="85" t="s">
        <v>30</v>
      </c>
      <c r="B4" s="88" t="s">
        <v>424</v>
      </c>
      <c r="C4" s="88"/>
    </row>
    <row r="5" spans="1:3" ht="11.25">
      <c r="A5" s="86" t="s">
        <v>31</v>
      </c>
      <c r="B5" s="86" t="s">
        <v>234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235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103</v>
      </c>
      <c r="B14" s="103" t="s">
        <v>423</v>
      </c>
      <c r="C14" s="100">
        <f>SO_801_H_rozp_Hanouškova!G2</f>
        <v>0</v>
      </c>
    </row>
    <row r="15" spans="1:3" s="101" customFormat="1" ht="11.25">
      <c r="A15" s="102"/>
      <c r="B15" s="103"/>
      <c r="C15" s="104"/>
    </row>
    <row r="16" spans="2:3" s="105" customFormat="1" ht="11.25">
      <c r="B16" s="106" t="s">
        <v>39</v>
      </c>
      <c r="C16" s="107">
        <f>SUM(C14:C14)</f>
        <v>0</v>
      </c>
    </row>
  </sheetData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2FDF-3532-4C75-802C-7EC20D0B75C4}">
  <sheetPr>
    <tabColor rgb="FF00B050"/>
  </sheetPr>
  <dimension ref="A1:H19"/>
  <sheetViews>
    <sheetView view="pageBreakPreview" zoomScale="115" zoomScaleSheetLayoutView="115" workbookViewId="0" topLeftCell="A1">
      <selection activeCell="J15" sqref="J15"/>
    </sheetView>
  </sheetViews>
  <sheetFormatPr defaultColWidth="10.66015625" defaultRowHeight="11.25"/>
  <cols>
    <col min="1" max="1" width="12" style="146" customWidth="1"/>
    <col min="2" max="3" width="15" style="146" customWidth="1"/>
    <col min="4" max="4" width="72.83203125" style="146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7" t="s">
        <v>236</v>
      </c>
      <c r="B1" s="258"/>
      <c r="C1" s="258"/>
      <c r="D1" s="258"/>
      <c r="E1" s="259" t="s">
        <v>425</v>
      </c>
      <c r="F1" s="260"/>
      <c r="G1" s="260"/>
      <c r="H1" s="261"/>
    </row>
    <row r="2" spans="1:8" ht="37.5" customHeight="1" thickTop="1">
      <c r="A2" s="128" t="s">
        <v>0</v>
      </c>
      <c r="B2" s="262" t="s">
        <v>485</v>
      </c>
      <c r="C2" s="262"/>
      <c r="D2" s="262"/>
      <c r="E2" s="263" t="s">
        <v>237</v>
      </c>
      <c r="F2" s="264"/>
      <c r="G2" s="267">
        <f>SUM(H12:H9574)</f>
        <v>0</v>
      </c>
      <c r="H2" s="268"/>
    </row>
    <row r="3" spans="1:8" ht="30.75" customHeight="1" thickBot="1">
      <c r="A3" s="271" t="s">
        <v>238</v>
      </c>
      <c r="B3" s="272"/>
      <c r="C3" s="273" t="s">
        <v>459</v>
      </c>
      <c r="D3" s="273"/>
      <c r="E3" s="265"/>
      <c r="F3" s="266"/>
      <c r="G3" s="269"/>
      <c r="H3" s="270"/>
    </row>
    <row r="4" spans="1:8" ht="18" customHeight="1" thickTop="1">
      <c r="A4" s="251" t="s">
        <v>239</v>
      </c>
      <c r="B4" s="252"/>
      <c r="C4" s="129"/>
      <c r="D4" s="130"/>
      <c r="E4" s="253" t="s">
        <v>240</v>
      </c>
      <c r="F4" s="254"/>
      <c r="G4" s="255"/>
      <c r="H4" s="256"/>
    </row>
    <row r="5" spans="1:8" ht="18" customHeight="1">
      <c r="A5" s="251" t="s">
        <v>241</v>
      </c>
      <c r="B5" s="252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35" t="s">
        <v>244</v>
      </c>
      <c r="B6" s="236"/>
      <c r="C6" s="239" t="s">
        <v>245</v>
      </c>
      <c r="D6" s="240"/>
      <c r="E6" s="241" t="s">
        <v>246</v>
      </c>
      <c r="F6" s="242"/>
      <c r="G6" s="243">
        <v>2022</v>
      </c>
      <c r="H6" s="244"/>
    </row>
    <row r="7" spans="1:8" ht="18" customHeight="1" thickBot="1">
      <c r="A7" s="237"/>
      <c r="B7" s="238"/>
      <c r="C7" s="245" t="s">
        <v>247</v>
      </c>
      <c r="D7" s="246"/>
      <c r="E7" s="247" t="s">
        <v>248</v>
      </c>
      <c r="F7" s="248"/>
      <c r="G7" s="275">
        <v>44166</v>
      </c>
      <c r="H7" s="276"/>
    </row>
    <row r="8" spans="1:8" ht="15" customHeight="1">
      <c r="A8" s="229" t="s">
        <v>249</v>
      </c>
      <c r="B8" s="231" t="s">
        <v>97</v>
      </c>
      <c r="C8" s="231" t="s">
        <v>14</v>
      </c>
      <c r="D8" s="233" t="s">
        <v>250</v>
      </c>
      <c r="E8" s="233" t="s">
        <v>10</v>
      </c>
      <c r="F8" s="233" t="s">
        <v>251</v>
      </c>
      <c r="G8" s="225" t="s">
        <v>252</v>
      </c>
      <c r="H8" s="226"/>
    </row>
    <row r="9" spans="1:8" ht="11.25">
      <c r="A9" s="230"/>
      <c r="B9" s="232"/>
      <c r="C9" s="232"/>
      <c r="D9" s="234"/>
      <c r="E9" s="234"/>
      <c r="F9" s="234"/>
      <c r="G9" s="227"/>
      <c r="H9" s="228"/>
    </row>
    <row r="10" spans="1:8" ht="11.25">
      <c r="A10" s="230"/>
      <c r="B10" s="232"/>
      <c r="C10" s="232"/>
      <c r="D10" s="234"/>
      <c r="E10" s="234"/>
      <c r="F10" s="234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>
      <c r="A12" s="136"/>
      <c r="B12" s="137"/>
      <c r="C12" s="137"/>
      <c r="D12" s="137"/>
      <c r="E12" s="137"/>
      <c r="F12" s="137"/>
      <c r="G12" s="137"/>
      <c r="H12" s="138"/>
    </row>
    <row r="13" spans="1:8" ht="25.5">
      <c r="A13" s="139">
        <v>1</v>
      </c>
      <c r="B13" s="140" t="s">
        <v>315</v>
      </c>
      <c r="C13" s="140" t="s">
        <v>316</v>
      </c>
      <c r="D13" s="141" t="s">
        <v>317</v>
      </c>
      <c r="E13" s="142" t="s">
        <v>47</v>
      </c>
      <c r="F13" s="143">
        <v>18</v>
      </c>
      <c r="G13" s="144"/>
      <c r="H13" s="145">
        <f aca="true" t="shared" si="0" ref="H13:H19">ROUND((ROUND(F13,3))*(ROUND(G13,2)),2)</f>
        <v>0</v>
      </c>
    </row>
    <row r="14" spans="1:8" ht="12.75">
      <c r="A14" s="139">
        <v>2</v>
      </c>
      <c r="B14" s="140">
        <v>18331</v>
      </c>
      <c r="C14" s="140" t="s">
        <v>316</v>
      </c>
      <c r="D14" s="141" t="s">
        <v>254</v>
      </c>
      <c r="E14" s="142" t="s">
        <v>52</v>
      </c>
      <c r="F14" s="143">
        <v>36</v>
      </c>
      <c r="G14" s="144"/>
      <c r="H14" s="145">
        <f t="shared" si="0"/>
        <v>0</v>
      </c>
    </row>
    <row r="15" spans="1:8" ht="12.75">
      <c r="A15" s="139">
        <v>3</v>
      </c>
      <c r="B15" s="140">
        <v>183512</v>
      </c>
      <c r="C15" s="140" t="s">
        <v>316</v>
      </c>
      <c r="D15" s="141" t="s">
        <v>255</v>
      </c>
      <c r="E15" s="142" t="s">
        <v>52</v>
      </c>
      <c r="F15" s="143">
        <v>36</v>
      </c>
      <c r="G15" s="144"/>
      <c r="H15" s="145">
        <f t="shared" si="0"/>
        <v>0</v>
      </c>
    </row>
    <row r="16" spans="1:8" ht="12.75">
      <c r="A16" s="139">
        <v>4</v>
      </c>
      <c r="B16" s="140">
        <v>18461</v>
      </c>
      <c r="C16" s="140" t="s">
        <v>316</v>
      </c>
      <c r="D16" s="141" t="s">
        <v>318</v>
      </c>
      <c r="E16" s="142" t="s">
        <v>52</v>
      </c>
      <c r="F16" s="143">
        <v>36</v>
      </c>
      <c r="G16" s="144"/>
      <c r="H16" s="145">
        <f t="shared" si="0"/>
        <v>0</v>
      </c>
    </row>
    <row r="17" spans="1:8" ht="12.75">
      <c r="A17" s="139">
        <v>5</v>
      </c>
      <c r="B17" s="140">
        <v>18472</v>
      </c>
      <c r="C17" s="140" t="s">
        <v>316</v>
      </c>
      <c r="D17" s="141" t="s">
        <v>256</v>
      </c>
      <c r="E17" s="142" t="s">
        <v>47</v>
      </c>
      <c r="F17" s="143">
        <v>18</v>
      </c>
      <c r="G17" s="144"/>
      <c r="H17" s="145">
        <f t="shared" si="0"/>
        <v>0</v>
      </c>
    </row>
    <row r="18" spans="1:8" ht="12.75">
      <c r="A18" s="139">
        <v>6</v>
      </c>
      <c r="B18" s="140">
        <v>18481</v>
      </c>
      <c r="C18" s="140" t="s">
        <v>316</v>
      </c>
      <c r="D18" s="141" t="s">
        <v>257</v>
      </c>
      <c r="E18" s="142" t="s">
        <v>52</v>
      </c>
      <c r="F18" s="143">
        <v>54</v>
      </c>
      <c r="G18" s="144"/>
      <c r="H18" s="145">
        <f t="shared" si="0"/>
        <v>0</v>
      </c>
    </row>
    <row r="19" spans="1:8" ht="12.75">
      <c r="A19" s="139">
        <v>7</v>
      </c>
      <c r="B19" s="140">
        <v>18600</v>
      </c>
      <c r="C19" s="140" t="s">
        <v>316</v>
      </c>
      <c r="D19" s="141" t="s">
        <v>258</v>
      </c>
      <c r="E19" s="142" t="s">
        <v>63</v>
      </c>
      <c r="F19" s="143">
        <v>22.5</v>
      </c>
      <c r="G19" s="144"/>
      <c r="H19" s="145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4">
      <formula1>"SŽDC s.o., Ostatní"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5">
      <formula1>"Stádium 1,Stádium 2"</formula1>
    </dataValidation>
  </dataValidations>
  <printOptions gridLines="1"/>
  <pageMargins left="0.7" right="0.6" top="0.54" bottom="0.46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BC-BCD6-4CC8-A0E5-0720D9C52A1A}">
  <sheetPr>
    <tabColor theme="9"/>
  </sheetPr>
  <dimension ref="A1:C18"/>
  <sheetViews>
    <sheetView view="pageBreakPreview" zoomScale="145" zoomScaleSheetLayoutView="145" workbookViewId="0" topLeftCell="A2">
      <selection activeCell="C18" sqref="C18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487</v>
      </c>
      <c r="C2" s="87"/>
    </row>
    <row r="3" spans="1:3" ht="11.25">
      <c r="A3" s="85" t="s">
        <v>1</v>
      </c>
      <c r="B3" s="86" t="s">
        <v>260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/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211</v>
      </c>
      <c r="B14" s="103" t="s">
        <v>212</v>
      </c>
      <c r="C14" s="104">
        <f>'Vedlejší náklady_rozp'!J14</f>
        <v>0</v>
      </c>
    </row>
    <row r="15" spans="1:3" s="101" customFormat="1" ht="11.25">
      <c r="A15" s="102" t="s">
        <v>221</v>
      </c>
      <c r="B15" s="103" t="s">
        <v>222</v>
      </c>
      <c r="C15" s="104">
        <f>'Vedlejší náklady_rozp'!J18</f>
        <v>0</v>
      </c>
    </row>
    <row r="16" spans="1:3" s="101" customFormat="1" ht="11.25">
      <c r="A16" s="102" t="s">
        <v>225</v>
      </c>
      <c r="B16" s="103" t="s">
        <v>226</v>
      </c>
      <c r="C16" s="104">
        <f>'Vedlejší náklady_rozp'!J20</f>
        <v>0</v>
      </c>
    </row>
    <row r="17" spans="1:3" s="101" customFormat="1" ht="11.25">
      <c r="A17" s="102"/>
      <c r="B17" s="103"/>
      <c r="C17" s="104"/>
    </row>
    <row r="18" spans="2:3" s="105" customFormat="1" ht="11.25">
      <c r="B18" s="106" t="s">
        <v>39</v>
      </c>
      <c r="C18" s="107">
        <f>SUM(C14:C16)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814-C335-4627-ADF7-AC4C63F2D1B8}">
  <sheetPr>
    <tabColor theme="9"/>
    <pageSetUpPr fitToPage="1"/>
  </sheetPr>
  <dimension ref="A1:L23"/>
  <sheetViews>
    <sheetView tabSelected="1" view="pageBreakPreview" zoomScale="130" zoomScaleSheetLayoutView="130" workbookViewId="0" topLeftCell="A3">
      <selection activeCell="H20" sqref="H20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74" t="s">
        <v>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">
      <c r="A2" s="168" t="s">
        <v>488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">
      <c r="A3" s="168" t="s">
        <v>464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">
      <c r="A4" s="169"/>
      <c r="B4" s="168"/>
      <c r="C4" s="169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1.25">
      <c r="A5" s="170"/>
      <c r="B5" s="170"/>
      <c r="C5" s="170"/>
      <c r="D5" s="170"/>
      <c r="E5" s="170"/>
      <c r="F5" s="170"/>
      <c r="G5" s="171"/>
      <c r="H5" s="171"/>
      <c r="I5" s="171"/>
      <c r="J5" s="171" t="s">
        <v>484</v>
      </c>
      <c r="K5" s="171">
        <v>1.195</v>
      </c>
      <c r="L5" s="171"/>
    </row>
    <row r="6" spans="1:12" ht="12">
      <c r="A6" s="172" t="s">
        <v>489</v>
      </c>
      <c r="B6" s="173"/>
      <c r="C6" s="173"/>
      <c r="D6" s="173"/>
      <c r="E6" s="173"/>
      <c r="F6" s="174"/>
      <c r="G6" s="175"/>
      <c r="H6" s="175"/>
      <c r="I6" s="175"/>
      <c r="J6" s="175"/>
      <c r="K6" s="174"/>
      <c r="L6" s="174"/>
    </row>
    <row r="7" spans="1:12" ht="12">
      <c r="A7" s="172" t="s">
        <v>93</v>
      </c>
      <c r="B7" s="173"/>
      <c r="C7" s="173"/>
      <c r="D7" s="173"/>
      <c r="E7" s="173"/>
      <c r="F7" s="174"/>
      <c r="G7" s="175"/>
      <c r="H7" s="175"/>
      <c r="I7" s="175"/>
      <c r="J7" s="172" t="s">
        <v>94</v>
      </c>
      <c r="K7" s="174"/>
      <c r="L7" s="174"/>
    </row>
    <row r="8" spans="1:12" ht="12">
      <c r="A8" s="172" t="s">
        <v>376</v>
      </c>
      <c r="B8" s="173"/>
      <c r="C8" s="173"/>
      <c r="D8" s="173"/>
      <c r="E8" s="173"/>
      <c r="F8" s="174"/>
      <c r="G8" s="175"/>
      <c r="H8" s="175"/>
      <c r="I8" s="175"/>
      <c r="J8" s="172" t="s">
        <v>411</v>
      </c>
      <c r="K8" s="174"/>
      <c r="L8" s="174"/>
    </row>
    <row r="9" spans="1:12" ht="11.2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22.5">
      <c r="A10" s="176" t="s">
        <v>95</v>
      </c>
      <c r="B10" s="176" t="s">
        <v>96</v>
      </c>
      <c r="C10" s="176" t="s">
        <v>97</v>
      </c>
      <c r="D10" s="176" t="s">
        <v>9</v>
      </c>
      <c r="E10" s="176" t="s">
        <v>10</v>
      </c>
      <c r="F10" s="176" t="s">
        <v>98</v>
      </c>
      <c r="G10" s="176" t="s">
        <v>99</v>
      </c>
      <c r="H10" s="176" t="s">
        <v>100</v>
      </c>
      <c r="I10" s="176" t="s">
        <v>101</v>
      </c>
      <c r="J10" s="176" t="s">
        <v>35</v>
      </c>
      <c r="K10" s="176" t="s">
        <v>102</v>
      </c>
      <c r="L10" s="176" t="s">
        <v>36</v>
      </c>
    </row>
    <row r="11" spans="1:12" ht="11.25">
      <c r="A11" s="176" t="s">
        <v>103</v>
      </c>
      <c r="B11" s="176" t="s">
        <v>104</v>
      </c>
      <c r="C11" s="176" t="s">
        <v>105</v>
      </c>
      <c r="D11" s="176" t="s">
        <v>106</v>
      </c>
      <c r="E11" s="176" t="s">
        <v>107</v>
      </c>
      <c r="F11" s="176" t="s">
        <v>108</v>
      </c>
      <c r="G11" s="176" t="s">
        <v>109</v>
      </c>
      <c r="H11" s="176" t="s">
        <v>110</v>
      </c>
      <c r="I11" s="176" t="s">
        <v>111</v>
      </c>
      <c r="J11" s="176" t="s">
        <v>112</v>
      </c>
      <c r="K11" s="176" t="s">
        <v>113</v>
      </c>
      <c r="L11" s="176" t="s">
        <v>114</v>
      </c>
    </row>
    <row r="12" spans="1:12" ht="11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24.75" customHeight="1">
      <c r="A13" s="111"/>
      <c r="B13" s="112"/>
      <c r="C13" s="112" t="s">
        <v>209</v>
      </c>
      <c r="D13" s="112" t="s">
        <v>210</v>
      </c>
      <c r="E13" s="112"/>
      <c r="F13" s="113"/>
      <c r="G13" s="114"/>
      <c r="H13" s="114">
        <f>H14+H18+H20</f>
        <v>0</v>
      </c>
      <c r="I13" s="114">
        <f aca="true" t="shared" si="0" ref="I13:L13">I14+I18+I20</f>
        <v>0</v>
      </c>
      <c r="J13" s="114">
        <f t="shared" si="0"/>
        <v>0</v>
      </c>
      <c r="K13" s="114"/>
      <c r="L13" s="218">
        <f t="shared" si="0"/>
        <v>0</v>
      </c>
    </row>
    <row r="14" spans="1:12" ht="22.5" customHeight="1">
      <c r="A14" s="115"/>
      <c r="B14" s="116"/>
      <c r="C14" s="116" t="s">
        <v>211</v>
      </c>
      <c r="D14" s="116" t="s">
        <v>212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0</v>
      </c>
    </row>
    <row r="15" spans="1:12" ht="11.25">
      <c r="A15" s="189">
        <v>48</v>
      </c>
      <c r="B15" s="190" t="s">
        <v>213</v>
      </c>
      <c r="C15" s="190" t="s">
        <v>214</v>
      </c>
      <c r="D15" s="190" t="s">
        <v>215</v>
      </c>
      <c r="E15" s="190" t="s">
        <v>17</v>
      </c>
      <c r="F15" s="191">
        <v>1</v>
      </c>
      <c r="G15" s="192"/>
      <c r="H15" s="192"/>
      <c r="I15" s="192"/>
      <c r="J15" s="192"/>
      <c r="K15" s="191">
        <v>0</v>
      </c>
      <c r="L15" s="191">
        <v>0</v>
      </c>
    </row>
    <row r="16" spans="1:12" ht="11.25">
      <c r="A16" s="189">
        <v>49</v>
      </c>
      <c r="B16" s="190" t="s">
        <v>213</v>
      </c>
      <c r="C16" s="190" t="s">
        <v>216</v>
      </c>
      <c r="D16" s="190" t="s">
        <v>217</v>
      </c>
      <c r="E16" s="190" t="s">
        <v>218</v>
      </c>
      <c r="F16" s="191">
        <v>1</v>
      </c>
      <c r="G16" s="192"/>
      <c r="H16" s="192"/>
      <c r="I16" s="192"/>
      <c r="J16" s="192"/>
      <c r="K16" s="191">
        <v>0</v>
      </c>
      <c r="L16" s="191">
        <v>0</v>
      </c>
    </row>
    <row r="17" spans="1:12" ht="11.25">
      <c r="A17" s="189">
        <v>50</v>
      </c>
      <c r="B17" s="190" t="s">
        <v>213</v>
      </c>
      <c r="C17" s="190" t="s">
        <v>219</v>
      </c>
      <c r="D17" s="190" t="s">
        <v>220</v>
      </c>
      <c r="E17" s="190" t="s">
        <v>17</v>
      </c>
      <c r="F17" s="191">
        <v>1</v>
      </c>
      <c r="G17" s="192"/>
      <c r="H17" s="192"/>
      <c r="I17" s="192"/>
      <c r="J17" s="192"/>
      <c r="K17" s="191">
        <v>0</v>
      </c>
      <c r="L17" s="191">
        <v>0</v>
      </c>
    </row>
    <row r="18" spans="1:12" ht="27" customHeight="1">
      <c r="A18" s="115"/>
      <c r="B18" s="116"/>
      <c r="C18" s="116" t="s">
        <v>221</v>
      </c>
      <c r="D18" s="116" t="s">
        <v>222</v>
      </c>
      <c r="E18" s="116"/>
      <c r="F18" s="117"/>
      <c r="G18" s="118"/>
      <c r="H18" s="118">
        <f>H19</f>
        <v>0</v>
      </c>
      <c r="I18" s="118">
        <f aca="true" t="shared" si="2" ref="I18:L18">I19</f>
        <v>0</v>
      </c>
      <c r="J18" s="118">
        <f t="shared" si="2"/>
        <v>0</v>
      </c>
      <c r="K18" s="118"/>
      <c r="L18" s="117">
        <f t="shared" si="2"/>
        <v>0</v>
      </c>
    </row>
    <row r="19" spans="1:12" ht="11.25">
      <c r="A19" s="189">
        <v>51</v>
      </c>
      <c r="B19" s="190" t="s">
        <v>213</v>
      </c>
      <c r="C19" s="190" t="s">
        <v>223</v>
      </c>
      <c r="D19" s="190" t="s">
        <v>224</v>
      </c>
      <c r="E19" s="190" t="s">
        <v>17</v>
      </c>
      <c r="F19" s="191">
        <v>1</v>
      </c>
      <c r="G19" s="192"/>
      <c r="H19" s="192"/>
      <c r="I19" s="192"/>
      <c r="J19" s="192"/>
      <c r="K19" s="191">
        <v>0</v>
      </c>
      <c r="L19" s="191">
        <v>0</v>
      </c>
    </row>
    <row r="20" spans="1:12" ht="21" customHeight="1">
      <c r="A20" s="115"/>
      <c r="B20" s="116"/>
      <c r="C20" s="116" t="s">
        <v>225</v>
      </c>
      <c r="D20" s="116" t="s">
        <v>226</v>
      </c>
      <c r="E20" s="116"/>
      <c r="F20" s="117"/>
      <c r="G20" s="118"/>
      <c r="H20" s="118">
        <f>SUM(H21:H22)</f>
        <v>0</v>
      </c>
      <c r="I20" s="118">
        <f>SUM(I21:I22)</f>
        <v>0</v>
      </c>
      <c r="J20" s="118">
        <f>SUM(J21:J22)</f>
        <v>0</v>
      </c>
      <c r="K20" s="118"/>
      <c r="L20" s="117">
        <f>SUM(L21:L22)</f>
        <v>0</v>
      </c>
    </row>
    <row r="21" spans="1:12" ht="11.25">
      <c r="A21" s="189">
        <v>54</v>
      </c>
      <c r="B21" s="190" t="s">
        <v>213</v>
      </c>
      <c r="C21" s="190" t="s">
        <v>227</v>
      </c>
      <c r="D21" s="190" t="s">
        <v>228</v>
      </c>
      <c r="E21" s="190" t="s">
        <v>17</v>
      </c>
      <c r="F21" s="191">
        <v>1</v>
      </c>
      <c r="G21" s="192"/>
      <c r="H21" s="192"/>
      <c r="I21" s="192"/>
      <c r="J21" s="192"/>
      <c r="K21" s="191">
        <v>0</v>
      </c>
      <c r="L21" s="191">
        <v>0</v>
      </c>
    </row>
    <row r="22" spans="1:12" ht="11.25">
      <c r="A22" s="189">
        <v>55</v>
      </c>
      <c r="B22" s="190" t="s">
        <v>213</v>
      </c>
      <c r="C22" s="190" t="s">
        <v>229</v>
      </c>
      <c r="D22" s="190" t="s">
        <v>230</v>
      </c>
      <c r="E22" s="190" t="s">
        <v>17</v>
      </c>
      <c r="F22" s="191">
        <v>1</v>
      </c>
      <c r="G22" s="192"/>
      <c r="H22" s="192"/>
      <c r="I22" s="192"/>
      <c r="J22" s="192"/>
      <c r="K22" s="191">
        <v>0</v>
      </c>
      <c r="L22" s="191">
        <v>0</v>
      </c>
    </row>
    <row r="23" spans="1:12" ht="15">
      <c r="A23" s="123"/>
      <c r="B23" s="124"/>
      <c r="C23" s="124"/>
      <c r="D23" s="124" t="s">
        <v>231</v>
      </c>
      <c r="E23" s="124"/>
      <c r="F23" s="125"/>
      <c r="G23" s="126"/>
      <c r="H23" s="126">
        <f aca="true" t="shared" si="3" ref="H23:L23">H13</f>
        <v>0</v>
      </c>
      <c r="I23" s="126">
        <f t="shared" si="3"/>
        <v>0</v>
      </c>
      <c r="J23" s="126">
        <f t="shared" si="3"/>
        <v>0</v>
      </c>
      <c r="K23" s="125"/>
      <c r="L23" s="125">
        <f t="shared" si="3"/>
        <v>0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92FF-88AF-4166-888E-1BB46FD786B4}">
  <sheetPr>
    <tabColor rgb="FF00B050"/>
  </sheetPr>
  <dimension ref="A1:C17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78" t="s">
        <v>480</v>
      </c>
      <c r="C3" s="88"/>
    </row>
    <row r="4" spans="1:3" ht="11.25">
      <c r="A4" s="85" t="s">
        <v>30</v>
      </c>
      <c r="B4" s="88"/>
      <c r="C4" s="88"/>
    </row>
    <row r="5" spans="1:3" ht="11.25">
      <c r="A5" s="86" t="s">
        <v>31</v>
      </c>
      <c r="B5" s="86" t="s">
        <v>259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103</v>
      </c>
      <c r="B15" s="103" t="s">
        <v>85</v>
      </c>
      <c r="C15" s="104">
        <f>SO_001_H_rozp_Hanouškova!H13+SO_001_H_rozp_Hanouškova!H14</f>
        <v>0</v>
      </c>
    </row>
    <row r="16" spans="1:3" s="101" customFormat="1" ht="11.25">
      <c r="A16" s="102" t="s">
        <v>428</v>
      </c>
      <c r="B16" s="103" t="s">
        <v>427</v>
      </c>
      <c r="C16" s="104">
        <f>SO_001_H_rozp_Hanouškova!H15</f>
        <v>0</v>
      </c>
    </row>
    <row r="17" spans="2:3" s="105" customFormat="1" ht="11.25">
      <c r="B17" s="106" t="s">
        <v>39</v>
      </c>
      <c r="C17" s="107">
        <f>SUM(C15:C16)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C9C-F10D-4DEB-BBA4-2525A600703D}">
  <sheetPr>
    <tabColor rgb="FF00B050"/>
    <pageSetUpPr fitToPage="1"/>
  </sheetPr>
  <dimension ref="A1:H15"/>
  <sheetViews>
    <sheetView view="pageBreakPreview" zoomScale="130" zoomScaleSheetLayoutView="130" workbookViewId="0" topLeftCell="A1">
      <selection activeCell="G13" sqref="G13:G15"/>
    </sheetView>
  </sheetViews>
  <sheetFormatPr defaultColWidth="10.66015625" defaultRowHeight="11.25"/>
  <cols>
    <col min="1" max="1" width="12" style="146" customWidth="1"/>
    <col min="2" max="2" width="15" style="146" customWidth="1"/>
    <col min="3" max="3" width="15.66015625" style="146" customWidth="1"/>
    <col min="4" max="4" width="96" style="146" bestFit="1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7" t="s">
        <v>236</v>
      </c>
      <c r="B1" s="258"/>
      <c r="C1" s="258"/>
      <c r="D1" s="258"/>
      <c r="E1" s="259" t="s">
        <v>426</v>
      </c>
      <c r="F1" s="260"/>
      <c r="G1" s="260"/>
      <c r="H1" s="261"/>
    </row>
    <row r="2" spans="1:8" ht="37.5" customHeight="1" thickTop="1">
      <c r="A2" s="128" t="s">
        <v>0</v>
      </c>
      <c r="B2" s="262" t="s">
        <v>485</v>
      </c>
      <c r="C2" s="262"/>
      <c r="D2" s="262"/>
      <c r="E2" s="263" t="s">
        <v>237</v>
      </c>
      <c r="F2" s="264"/>
      <c r="G2" s="267">
        <f>SUM(H12:H15)</f>
        <v>0</v>
      </c>
      <c r="H2" s="268"/>
    </row>
    <row r="3" spans="1:8" ht="30.75" customHeight="1" thickBot="1">
      <c r="A3" s="271" t="s">
        <v>238</v>
      </c>
      <c r="B3" s="272"/>
      <c r="C3" s="273" t="s">
        <v>480</v>
      </c>
      <c r="D3" s="273"/>
      <c r="E3" s="265"/>
      <c r="F3" s="266"/>
      <c r="G3" s="269"/>
      <c r="H3" s="270"/>
    </row>
    <row r="4" spans="1:8" ht="18" customHeight="1" thickTop="1">
      <c r="A4" s="251" t="s">
        <v>239</v>
      </c>
      <c r="B4" s="252"/>
      <c r="C4" s="129"/>
      <c r="D4" s="130"/>
      <c r="E4" s="253" t="s">
        <v>240</v>
      </c>
      <c r="F4" s="254"/>
      <c r="G4" s="255"/>
      <c r="H4" s="256"/>
    </row>
    <row r="5" spans="1:8" ht="18" customHeight="1">
      <c r="A5" s="251" t="s">
        <v>241</v>
      </c>
      <c r="B5" s="252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35" t="s">
        <v>244</v>
      </c>
      <c r="B6" s="236"/>
      <c r="C6" s="239" t="s">
        <v>245</v>
      </c>
      <c r="D6" s="240"/>
      <c r="E6" s="241" t="s">
        <v>246</v>
      </c>
      <c r="F6" s="242"/>
      <c r="G6" s="243">
        <v>2019</v>
      </c>
      <c r="H6" s="244"/>
    </row>
    <row r="7" spans="1:8" ht="18" customHeight="1" thickBot="1">
      <c r="A7" s="237"/>
      <c r="B7" s="238"/>
      <c r="C7" s="245" t="s">
        <v>374</v>
      </c>
      <c r="D7" s="246"/>
      <c r="E7" s="247" t="s">
        <v>248</v>
      </c>
      <c r="F7" s="248"/>
      <c r="G7" s="249"/>
      <c r="H7" s="250"/>
    </row>
    <row r="8" spans="1:8" ht="15" customHeight="1">
      <c r="A8" s="229" t="s">
        <v>249</v>
      </c>
      <c r="B8" s="231" t="s">
        <v>97</v>
      </c>
      <c r="C8" s="231" t="s">
        <v>14</v>
      </c>
      <c r="D8" s="233" t="s">
        <v>250</v>
      </c>
      <c r="E8" s="233" t="s">
        <v>10</v>
      </c>
      <c r="F8" s="233" t="s">
        <v>251</v>
      </c>
      <c r="G8" s="225" t="s">
        <v>252</v>
      </c>
      <c r="H8" s="226"/>
    </row>
    <row r="9" spans="1:8" ht="11.25">
      <c r="A9" s="230"/>
      <c r="B9" s="232"/>
      <c r="C9" s="232"/>
      <c r="D9" s="234"/>
      <c r="E9" s="234"/>
      <c r="F9" s="234"/>
      <c r="G9" s="227"/>
      <c r="H9" s="228"/>
    </row>
    <row r="10" spans="1:8" ht="11.25">
      <c r="A10" s="230"/>
      <c r="B10" s="232"/>
      <c r="C10" s="232"/>
      <c r="D10" s="234"/>
      <c r="E10" s="234"/>
      <c r="F10" s="234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 thickBot="1">
      <c r="A12" s="136"/>
      <c r="B12" s="137"/>
      <c r="C12" s="137"/>
      <c r="D12" s="137"/>
      <c r="E12" s="137"/>
      <c r="F12" s="137"/>
      <c r="G12" s="137"/>
      <c r="H12" s="138"/>
    </row>
    <row r="13" spans="1:8" ht="12.75">
      <c r="A13" s="139" t="s">
        <v>103</v>
      </c>
      <c r="B13" s="140">
        <v>112014</v>
      </c>
      <c r="C13" s="140" t="s">
        <v>316</v>
      </c>
      <c r="D13" s="180" t="s">
        <v>370</v>
      </c>
      <c r="E13" s="142" t="s">
        <v>47</v>
      </c>
      <c r="F13" s="143">
        <v>6</v>
      </c>
      <c r="G13" s="198"/>
      <c r="H13" s="199">
        <f>ROUND((ROUND(F13,3))*(ROUND(G13,2)),2)</f>
        <v>0</v>
      </c>
    </row>
    <row r="14" spans="1:8" ht="12.75">
      <c r="A14" s="139" t="s">
        <v>104</v>
      </c>
      <c r="B14" s="140">
        <v>11231</v>
      </c>
      <c r="C14" s="179" t="s">
        <v>316</v>
      </c>
      <c r="D14" s="181" t="s">
        <v>371</v>
      </c>
      <c r="E14" s="164" t="s">
        <v>47</v>
      </c>
      <c r="F14" s="143">
        <v>6</v>
      </c>
      <c r="G14" s="198"/>
      <c r="H14" s="199">
        <f aca="true" t="shared" si="0" ref="H14:H15">ROUND((ROUND(F14,3))*(ROUND(G14,2)),2)</f>
        <v>0</v>
      </c>
    </row>
    <row r="15" spans="1:8" ht="36.75" customHeight="1">
      <c r="A15" s="163" t="s">
        <v>105</v>
      </c>
      <c r="B15" s="164" t="s">
        <v>372</v>
      </c>
      <c r="C15" s="164"/>
      <c r="D15" s="167" t="s">
        <v>373</v>
      </c>
      <c r="E15" s="165" t="s">
        <v>127</v>
      </c>
      <c r="F15" s="166">
        <v>0.5</v>
      </c>
      <c r="G15" s="200"/>
      <c r="H15" s="201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5">
      <formula1>"Stádium 1,Stádium 2"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4">
      <formula1>"SŽDC s.o., Ostatní"</formula1>
    </dataValidation>
  </dataValidations>
  <printOptions/>
  <pageMargins left="0.48" right="0.52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592F-73B7-47D1-B20E-7C074D486622}">
  <sheetPr>
    <tabColor rgb="FF00B050"/>
  </sheetPr>
  <dimension ref="A1:C21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.3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87" t="s">
        <v>452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301</v>
      </c>
      <c r="B15" s="103" t="s">
        <v>302</v>
      </c>
      <c r="C15" s="104">
        <f>SO_101_H_rozp_Hanouškova!H22</f>
        <v>0</v>
      </c>
    </row>
    <row r="16" spans="1:3" s="101" customFormat="1" ht="11.25">
      <c r="A16" s="102" t="s">
        <v>84</v>
      </c>
      <c r="B16" s="103" t="s">
        <v>85</v>
      </c>
      <c r="C16" s="104">
        <f>SO_101_H_rozp_Hanouškova!H43</f>
        <v>0</v>
      </c>
    </row>
    <row r="17" spans="1:3" s="101" customFormat="1" ht="11.25">
      <c r="A17" s="102" t="s">
        <v>303</v>
      </c>
      <c r="B17" s="103" t="s">
        <v>304</v>
      </c>
      <c r="C17" s="104">
        <f>SO_101_H_rozp_Hanouškova!H62</f>
        <v>0</v>
      </c>
    </row>
    <row r="18" spans="1:3" s="101" customFormat="1" ht="11.25">
      <c r="A18" s="102" t="s">
        <v>37</v>
      </c>
      <c r="B18" s="103" t="s">
        <v>38</v>
      </c>
      <c r="C18" s="104">
        <f>SO_101_H_rozp_Hanouškova!H83</f>
        <v>0</v>
      </c>
    </row>
    <row r="19" spans="1:3" s="101" customFormat="1" ht="11.25">
      <c r="A19" s="102"/>
      <c r="B19" s="103"/>
      <c r="C19" s="104"/>
    </row>
    <row r="20" spans="1:3" s="101" customFormat="1" ht="11.25">
      <c r="A20" s="102"/>
      <c r="B20" s="103"/>
      <c r="C20" s="104"/>
    </row>
    <row r="21" spans="2:3" s="105" customFormat="1" ht="11.25">
      <c r="B21" s="106" t="s">
        <v>39</v>
      </c>
      <c r="C21" s="107">
        <f>SUM(C15:C20)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AA9-F444-4A36-BE27-8F99C947F04A}">
  <sheetPr>
    <tabColor rgb="FF00B050"/>
    <pageSetUpPr fitToPage="1"/>
  </sheetPr>
  <dimension ref="A2:L86"/>
  <sheetViews>
    <sheetView view="pageBreakPreview" zoomScale="145" zoomScaleSheetLayoutView="145" workbookViewId="0" topLeftCell="A74">
      <selection activeCell="G65" sqref="G65:G80"/>
    </sheetView>
  </sheetViews>
  <sheetFormatPr defaultColWidth="9.33203125" defaultRowHeight="11.25"/>
  <cols>
    <col min="1" max="1" width="7.16015625" style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19.16015625" style="0" bestFit="1" customWidth="1"/>
    <col min="238" max="242" width="9.33203125" style="0" hidden="1" customWidth="1"/>
    <col min="243" max="243" width="6.33203125" style="0" customWidth="1"/>
    <col min="244" max="244" width="5" style="0" customWidth="1"/>
    <col min="245" max="245" width="16.66015625" style="0" customWidth="1"/>
    <col min="246" max="246" width="11.66015625" style="0" customWidth="1"/>
    <col min="247" max="247" width="66.66015625" style="0" customWidth="1"/>
    <col min="248" max="248" width="5" style="0" customWidth="1"/>
    <col min="249" max="249" width="16" style="0" customWidth="1"/>
    <col min="250" max="250" width="8" style="0" customWidth="1"/>
    <col min="251" max="251" width="15.66015625" style="0" customWidth="1"/>
    <col min="252" max="252" width="14.5" style="0" customWidth="1"/>
    <col min="253" max="253" width="18.33203125" style="0" customWidth="1"/>
    <col min="254" max="254" width="13.33203125" style="0" bestFit="1" customWidth="1"/>
    <col min="255" max="255" width="16.66015625" style="0" customWidth="1"/>
    <col min="256" max="256" width="13.33203125" style="0" customWidth="1"/>
    <col min="257" max="257" width="16.66015625" style="0" customWidth="1"/>
    <col min="258" max="258" width="11.33203125" style="0" customWidth="1"/>
    <col min="259" max="259" width="17" style="0" customWidth="1"/>
    <col min="260" max="260" width="18.33203125" style="0" customWidth="1"/>
    <col min="261" max="261" width="30" style="0" customWidth="1"/>
    <col min="262" max="263" width="11.66015625" style="0" customWidth="1"/>
    <col min="264" max="264" width="11" style="0" customWidth="1"/>
    <col min="494" max="498" width="9.33203125" style="0" hidden="1" customWidth="1"/>
    <col min="499" max="499" width="6.33203125" style="0" customWidth="1"/>
    <col min="500" max="500" width="5" style="0" customWidth="1"/>
    <col min="501" max="501" width="16.66015625" style="0" customWidth="1"/>
    <col min="502" max="502" width="11.66015625" style="0" customWidth="1"/>
    <col min="503" max="503" width="66.66015625" style="0" customWidth="1"/>
    <col min="504" max="504" width="5" style="0" customWidth="1"/>
    <col min="505" max="505" width="16" style="0" customWidth="1"/>
    <col min="506" max="506" width="8" style="0" customWidth="1"/>
    <col min="507" max="507" width="15.66015625" style="0" customWidth="1"/>
    <col min="508" max="508" width="14.5" style="0" customWidth="1"/>
    <col min="509" max="509" width="18.33203125" style="0" customWidth="1"/>
    <col min="510" max="510" width="13.33203125" style="0" bestFit="1" customWidth="1"/>
    <col min="511" max="511" width="16.66015625" style="0" customWidth="1"/>
    <col min="512" max="512" width="13.33203125" style="0" customWidth="1"/>
    <col min="513" max="513" width="16.66015625" style="0" customWidth="1"/>
    <col min="514" max="514" width="11.33203125" style="0" customWidth="1"/>
    <col min="515" max="515" width="17" style="0" customWidth="1"/>
    <col min="516" max="516" width="18.33203125" style="0" customWidth="1"/>
    <col min="517" max="517" width="30" style="0" customWidth="1"/>
    <col min="518" max="519" width="11.66015625" style="0" customWidth="1"/>
    <col min="520" max="520" width="11" style="0" customWidth="1"/>
    <col min="750" max="754" width="9.33203125" style="0" hidden="1" customWidth="1"/>
    <col min="755" max="755" width="6.33203125" style="0" customWidth="1"/>
    <col min="756" max="756" width="5" style="0" customWidth="1"/>
    <col min="757" max="757" width="16.66015625" style="0" customWidth="1"/>
    <col min="758" max="758" width="11.66015625" style="0" customWidth="1"/>
    <col min="759" max="759" width="66.66015625" style="0" customWidth="1"/>
    <col min="760" max="760" width="5" style="0" customWidth="1"/>
    <col min="761" max="761" width="16" style="0" customWidth="1"/>
    <col min="762" max="762" width="8" style="0" customWidth="1"/>
    <col min="763" max="763" width="15.66015625" style="0" customWidth="1"/>
    <col min="764" max="764" width="14.5" style="0" customWidth="1"/>
    <col min="765" max="765" width="18.33203125" style="0" customWidth="1"/>
    <col min="766" max="766" width="13.33203125" style="0" bestFit="1" customWidth="1"/>
    <col min="767" max="767" width="16.66015625" style="0" customWidth="1"/>
    <col min="768" max="768" width="13.33203125" style="0" customWidth="1"/>
    <col min="769" max="769" width="16.66015625" style="0" customWidth="1"/>
    <col min="770" max="770" width="11.33203125" style="0" customWidth="1"/>
    <col min="771" max="771" width="17" style="0" customWidth="1"/>
    <col min="772" max="772" width="18.33203125" style="0" customWidth="1"/>
    <col min="773" max="773" width="30" style="0" customWidth="1"/>
    <col min="774" max="775" width="11.66015625" style="0" customWidth="1"/>
    <col min="776" max="776" width="11" style="0" customWidth="1"/>
    <col min="1006" max="1010" width="9.33203125" style="0" hidden="1" customWidth="1"/>
    <col min="1011" max="1011" width="6.33203125" style="0" customWidth="1"/>
    <col min="1012" max="1012" width="5" style="0" customWidth="1"/>
    <col min="1013" max="1013" width="16.66015625" style="0" customWidth="1"/>
    <col min="1014" max="1014" width="11.66015625" style="0" customWidth="1"/>
    <col min="1015" max="1015" width="66.66015625" style="0" customWidth="1"/>
    <col min="1016" max="1016" width="5" style="0" customWidth="1"/>
    <col min="1017" max="1017" width="16" style="0" customWidth="1"/>
    <col min="1018" max="1018" width="8" style="0" customWidth="1"/>
    <col min="1019" max="1019" width="15.66015625" style="0" customWidth="1"/>
    <col min="1020" max="1020" width="14.5" style="0" customWidth="1"/>
    <col min="1021" max="1021" width="18.33203125" style="0" customWidth="1"/>
    <col min="1022" max="1022" width="13.33203125" style="0" bestFit="1" customWidth="1"/>
    <col min="1023" max="1023" width="16.66015625" style="0" customWidth="1"/>
    <col min="1024" max="1024" width="13.33203125" style="0" customWidth="1"/>
    <col min="1025" max="1025" width="16.66015625" style="0" customWidth="1"/>
    <col min="1026" max="1026" width="11.33203125" style="0" customWidth="1"/>
    <col min="1027" max="1027" width="17" style="0" customWidth="1"/>
    <col min="1028" max="1028" width="18.33203125" style="0" customWidth="1"/>
    <col min="1029" max="1029" width="30" style="0" customWidth="1"/>
    <col min="1030" max="1031" width="11.66015625" style="0" customWidth="1"/>
    <col min="1032" max="1032" width="11" style="0" customWidth="1"/>
    <col min="1262" max="1266" width="9.33203125" style="0" hidden="1" customWidth="1"/>
    <col min="1267" max="1267" width="6.33203125" style="0" customWidth="1"/>
    <col min="1268" max="1268" width="5" style="0" customWidth="1"/>
    <col min="1269" max="1269" width="16.66015625" style="0" customWidth="1"/>
    <col min="1270" max="1270" width="11.66015625" style="0" customWidth="1"/>
    <col min="1271" max="1271" width="66.66015625" style="0" customWidth="1"/>
    <col min="1272" max="1272" width="5" style="0" customWidth="1"/>
    <col min="1273" max="1273" width="16" style="0" customWidth="1"/>
    <col min="1274" max="1274" width="8" style="0" customWidth="1"/>
    <col min="1275" max="1275" width="15.66015625" style="0" customWidth="1"/>
    <col min="1276" max="1276" width="14.5" style="0" customWidth="1"/>
    <col min="1277" max="1277" width="18.33203125" style="0" customWidth="1"/>
    <col min="1278" max="1278" width="13.33203125" style="0" bestFit="1" customWidth="1"/>
    <col min="1279" max="1279" width="16.66015625" style="0" customWidth="1"/>
    <col min="1280" max="1280" width="13.33203125" style="0" customWidth="1"/>
    <col min="1281" max="1281" width="16.66015625" style="0" customWidth="1"/>
    <col min="1282" max="1282" width="11.33203125" style="0" customWidth="1"/>
    <col min="1283" max="1283" width="17" style="0" customWidth="1"/>
    <col min="1284" max="1284" width="18.33203125" style="0" customWidth="1"/>
    <col min="1285" max="1285" width="30" style="0" customWidth="1"/>
    <col min="1286" max="1287" width="11.66015625" style="0" customWidth="1"/>
    <col min="1288" max="1288" width="11" style="0" customWidth="1"/>
    <col min="1518" max="1522" width="9.33203125" style="0" hidden="1" customWidth="1"/>
    <col min="1523" max="1523" width="6.33203125" style="0" customWidth="1"/>
    <col min="1524" max="1524" width="5" style="0" customWidth="1"/>
    <col min="1525" max="1525" width="16.66015625" style="0" customWidth="1"/>
    <col min="1526" max="1526" width="11.66015625" style="0" customWidth="1"/>
    <col min="1527" max="1527" width="66.66015625" style="0" customWidth="1"/>
    <col min="1528" max="1528" width="5" style="0" customWidth="1"/>
    <col min="1529" max="1529" width="16" style="0" customWidth="1"/>
    <col min="1530" max="1530" width="8" style="0" customWidth="1"/>
    <col min="1531" max="1531" width="15.66015625" style="0" customWidth="1"/>
    <col min="1532" max="1532" width="14.5" style="0" customWidth="1"/>
    <col min="1533" max="1533" width="18.33203125" style="0" customWidth="1"/>
    <col min="1534" max="1534" width="13.33203125" style="0" bestFit="1" customWidth="1"/>
    <col min="1535" max="1535" width="16.66015625" style="0" customWidth="1"/>
    <col min="1536" max="1536" width="13.33203125" style="0" customWidth="1"/>
    <col min="1537" max="1537" width="16.66015625" style="0" customWidth="1"/>
    <col min="1538" max="1538" width="11.33203125" style="0" customWidth="1"/>
    <col min="1539" max="1539" width="17" style="0" customWidth="1"/>
    <col min="1540" max="1540" width="18.33203125" style="0" customWidth="1"/>
    <col min="1541" max="1541" width="30" style="0" customWidth="1"/>
    <col min="1542" max="1543" width="11.66015625" style="0" customWidth="1"/>
    <col min="1544" max="1544" width="11" style="0" customWidth="1"/>
    <col min="1774" max="1778" width="9.33203125" style="0" hidden="1" customWidth="1"/>
    <col min="1779" max="1779" width="6.33203125" style="0" customWidth="1"/>
    <col min="1780" max="1780" width="5" style="0" customWidth="1"/>
    <col min="1781" max="1781" width="16.66015625" style="0" customWidth="1"/>
    <col min="1782" max="1782" width="11.66015625" style="0" customWidth="1"/>
    <col min="1783" max="1783" width="66.66015625" style="0" customWidth="1"/>
    <col min="1784" max="1784" width="5" style="0" customWidth="1"/>
    <col min="1785" max="1785" width="16" style="0" customWidth="1"/>
    <col min="1786" max="1786" width="8" style="0" customWidth="1"/>
    <col min="1787" max="1787" width="15.66015625" style="0" customWidth="1"/>
    <col min="1788" max="1788" width="14.5" style="0" customWidth="1"/>
    <col min="1789" max="1789" width="18.33203125" style="0" customWidth="1"/>
    <col min="1790" max="1790" width="13.33203125" style="0" bestFit="1" customWidth="1"/>
    <col min="1791" max="1791" width="16.66015625" style="0" customWidth="1"/>
    <col min="1792" max="1792" width="13.33203125" style="0" customWidth="1"/>
    <col min="1793" max="1793" width="16.66015625" style="0" customWidth="1"/>
    <col min="1794" max="1794" width="11.33203125" style="0" customWidth="1"/>
    <col min="1795" max="1795" width="17" style="0" customWidth="1"/>
    <col min="1796" max="1796" width="18.33203125" style="0" customWidth="1"/>
    <col min="1797" max="1797" width="30" style="0" customWidth="1"/>
    <col min="1798" max="1799" width="11.66015625" style="0" customWidth="1"/>
    <col min="1800" max="1800" width="11" style="0" customWidth="1"/>
    <col min="2030" max="2034" width="9.33203125" style="0" hidden="1" customWidth="1"/>
    <col min="2035" max="2035" width="6.33203125" style="0" customWidth="1"/>
    <col min="2036" max="2036" width="5" style="0" customWidth="1"/>
    <col min="2037" max="2037" width="16.66015625" style="0" customWidth="1"/>
    <col min="2038" max="2038" width="11.66015625" style="0" customWidth="1"/>
    <col min="2039" max="2039" width="66.66015625" style="0" customWidth="1"/>
    <col min="2040" max="2040" width="5" style="0" customWidth="1"/>
    <col min="2041" max="2041" width="16" style="0" customWidth="1"/>
    <col min="2042" max="2042" width="8" style="0" customWidth="1"/>
    <col min="2043" max="2043" width="15.66015625" style="0" customWidth="1"/>
    <col min="2044" max="2044" width="14.5" style="0" customWidth="1"/>
    <col min="2045" max="2045" width="18.33203125" style="0" customWidth="1"/>
    <col min="2046" max="2046" width="13.33203125" style="0" bestFit="1" customWidth="1"/>
    <col min="2047" max="2047" width="16.66015625" style="0" customWidth="1"/>
    <col min="2048" max="2048" width="13.33203125" style="0" customWidth="1"/>
    <col min="2049" max="2049" width="16.66015625" style="0" customWidth="1"/>
    <col min="2050" max="2050" width="11.33203125" style="0" customWidth="1"/>
    <col min="2051" max="2051" width="17" style="0" customWidth="1"/>
    <col min="2052" max="2052" width="18.33203125" style="0" customWidth="1"/>
    <col min="2053" max="2053" width="30" style="0" customWidth="1"/>
    <col min="2054" max="2055" width="11.66015625" style="0" customWidth="1"/>
    <col min="2056" max="2056" width="11" style="0" customWidth="1"/>
    <col min="2286" max="2290" width="9.33203125" style="0" hidden="1" customWidth="1"/>
    <col min="2291" max="2291" width="6.33203125" style="0" customWidth="1"/>
    <col min="2292" max="2292" width="5" style="0" customWidth="1"/>
    <col min="2293" max="2293" width="16.66015625" style="0" customWidth="1"/>
    <col min="2294" max="2294" width="11.66015625" style="0" customWidth="1"/>
    <col min="2295" max="2295" width="66.66015625" style="0" customWidth="1"/>
    <col min="2296" max="2296" width="5" style="0" customWidth="1"/>
    <col min="2297" max="2297" width="16" style="0" customWidth="1"/>
    <col min="2298" max="2298" width="8" style="0" customWidth="1"/>
    <col min="2299" max="2299" width="15.66015625" style="0" customWidth="1"/>
    <col min="2300" max="2300" width="14.5" style="0" customWidth="1"/>
    <col min="2301" max="2301" width="18.33203125" style="0" customWidth="1"/>
    <col min="2302" max="2302" width="13.33203125" style="0" bestFit="1" customWidth="1"/>
    <col min="2303" max="2303" width="16.66015625" style="0" customWidth="1"/>
    <col min="2304" max="2304" width="13.33203125" style="0" customWidth="1"/>
    <col min="2305" max="2305" width="16.66015625" style="0" customWidth="1"/>
    <col min="2306" max="2306" width="11.33203125" style="0" customWidth="1"/>
    <col min="2307" max="2307" width="17" style="0" customWidth="1"/>
    <col min="2308" max="2308" width="18.33203125" style="0" customWidth="1"/>
    <col min="2309" max="2309" width="30" style="0" customWidth="1"/>
    <col min="2310" max="2311" width="11.66015625" style="0" customWidth="1"/>
    <col min="2312" max="2312" width="11" style="0" customWidth="1"/>
    <col min="2542" max="2546" width="9.33203125" style="0" hidden="1" customWidth="1"/>
    <col min="2547" max="2547" width="6.33203125" style="0" customWidth="1"/>
    <col min="2548" max="2548" width="5" style="0" customWidth="1"/>
    <col min="2549" max="2549" width="16.66015625" style="0" customWidth="1"/>
    <col min="2550" max="2550" width="11.66015625" style="0" customWidth="1"/>
    <col min="2551" max="2551" width="66.66015625" style="0" customWidth="1"/>
    <col min="2552" max="2552" width="5" style="0" customWidth="1"/>
    <col min="2553" max="2553" width="16" style="0" customWidth="1"/>
    <col min="2554" max="2554" width="8" style="0" customWidth="1"/>
    <col min="2555" max="2555" width="15.66015625" style="0" customWidth="1"/>
    <col min="2556" max="2556" width="14.5" style="0" customWidth="1"/>
    <col min="2557" max="2557" width="18.33203125" style="0" customWidth="1"/>
    <col min="2558" max="2558" width="13.33203125" style="0" bestFit="1" customWidth="1"/>
    <col min="2559" max="2559" width="16.66015625" style="0" customWidth="1"/>
    <col min="2560" max="2560" width="13.33203125" style="0" customWidth="1"/>
    <col min="2561" max="2561" width="16.66015625" style="0" customWidth="1"/>
    <col min="2562" max="2562" width="11.33203125" style="0" customWidth="1"/>
    <col min="2563" max="2563" width="17" style="0" customWidth="1"/>
    <col min="2564" max="2564" width="18.33203125" style="0" customWidth="1"/>
    <col min="2565" max="2565" width="30" style="0" customWidth="1"/>
    <col min="2566" max="2567" width="11.66015625" style="0" customWidth="1"/>
    <col min="2568" max="2568" width="11" style="0" customWidth="1"/>
    <col min="2798" max="2802" width="9.33203125" style="0" hidden="1" customWidth="1"/>
    <col min="2803" max="2803" width="6.33203125" style="0" customWidth="1"/>
    <col min="2804" max="2804" width="5" style="0" customWidth="1"/>
    <col min="2805" max="2805" width="16.66015625" style="0" customWidth="1"/>
    <col min="2806" max="2806" width="11.66015625" style="0" customWidth="1"/>
    <col min="2807" max="2807" width="66.66015625" style="0" customWidth="1"/>
    <col min="2808" max="2808" width="5" style="0" customWidth="1"/>
    <col min="2809" max="2809" width="16" style="0" customWidth="1"/>
    <col min="2810" max="2810" width="8" style="0" customWidth="1"/>
    <col min="2811" max="2811" width="15.66015625" style="0" customWidth="1"/>
    <col min="2812" max="2812" width="14.5" style="0" customWidth="1"/>
    <col min="2813" max="2813" width="18.33203125" style="0" customWidth="1"/>
    <col min="2814" max="2814" width="13.33203125" style="0" bestFit="1" customWidth="1"/>
    <col min="2815" max="2815" width="16.66015625" style="0" customWidth="1"/>
    <col min="2816" max="2816" width="13.33203125" style="0" customWidth="1"/>
    <col min="2817" max="2817" width="16.66015625" style="0" customWidth="1"/>
    <col min="2818" max="2818" width="11.33203125" style="0" customWidth="1"/>
    <col min="2819" max="2819" width="17" style="0" customWidth="1"/>
    <col min="2820" max="2820" width="18.33203125" style="0" customWidth="1"/>
    <col min="2821" max="2821" width="30" style="0" customWidth="1"/>
    <col min="2822" max="2823" width="11.66015625" style="0" customWidth="1"/>
    <col min="2824" max="2824" width="11" style="0" customWidth="1"/>
    <col min="3054" max="3058" width="9.33203125" style="0" hidden="1" customWidth="1"/>
    <col min="3059" max="3059" width="6.33203125" style="0" customWidth="1"/>
    <col min="3060" max="3060" width="5" style="0" customWidth="1"/>
    <col min="3061" max="3061" width="16.66015625" style="0" customWidth="1"/>
    <col min="3062" max="3062" width="11.66015625" style="0" customWidth="1"/>
    <col min="3063" max="3063" width="66.66015625" style="0" customWidth="1"/>
    <col min="3064" max="3064" width="5" style="0" customWidth="1"/>
    <col min="3065" max="3065" width="16" style="0" customWidth="1"/>
    <col min="3066" max="3066" width="8" style="0" customWidth="1"/>
    <col min="3067" max="3067" width="15.66015625" style="0" customWidth="1"/>
    <col min="3068" max="3068" width="14.5" style="0" customWidth="1"/>
    <col min="3069" max="3069" width="18.33203125" style="0" customWidth="1"/>
    <col min="3070" max="3070" width="13.33203125" style="0" bestFit="1" customWidth="1"/>
    <col min="3071" max="3071" width="16.66015625" style="0" customWidth="1"/>
    <col min="3072" max="3072" width="13.33203125" style="0" customWidth="1"/>
    <col min="3073" max="3073" width="16.66015625" style="0" customWidth="1"/>
    <col min="3074" max="3074" width="11.33203125" style="0" customWidth="1"/>
    <col min="3075" max="3075" width="17" style="0" customWidth="1"/>
    <col min="3076" max="3076" width="18.33203125" style="0" customWidth="1"/>
    <col min="3077" max="3077" width="30" style="0" customWidth="1"/>
    <col min="3078" max="3079" width="11.66015625" style="0" customWidth="1"/>
    <col min="3080" max="3080" width="11" style="0" customWidth="1"/>
    <col min="3310" max="3314" width="9.33203125" style="0" hidden="1" customWidth="1"/>
    <col min="3315" max="3315" width="6.33203125" style="0" customWidth="1"/>
    <col min="3316" max="3316" width="5" style="0" customWidth="1"/>
    <col min="3317" max="3317" width="16.66015625" style="0" customWidth="1"/>
    <col min="3318" max="3318" width="11.66015625" style="0" customWidth="1"/>
    <col min="3319" max="3319" width="66.66015625" style="0" customWidth="1"/>
    <col min="3320" max="3320" width="5" style="0" customWidth="1"/>
    <col min="3321" max="3321" width="16" style="0" customWidth="1"/>
    <col min="3322" max="3322" width="8" style="0" customWidth="1"/>
    <col min="3323" max="3323" width="15.66015625" style="0" customWidth="1"/>
    <col min="3324" max="3324" width="14.5" style="0" customWidth="1"/>
    <col min="3325" max="3325" width="18.33203125" style="0" customWidth="1"/>
    <col min="3326" max="3326" width="13.33203125" style="0" bestFit="1" customWidth="1"/>
    <col min="3327" max="3327" width="16.66015625" style="0" customWidth="1"/>
    <col min="3328" max="3328" width="13.33203125" style="0" customWidth="1"/>
    <col min="3329" max="3329" width="16.66015625" style="0" customWidth="1"/>
    <col min="3330" max="3330" width="11.33203125" style="0" customWidth="1"/>
    <col min="3331" max="3331" width="17" style="0" customWidth="1"/>
    <col min="3332" max="3332" width="18.33203125" style="0" customWidth="1"/>
    <col min="3333" max="3333" width="30" style="0" customWidth="1"/>
    <col min="3334" max="3335" width="11.66015625" style="0" customWidth="1"/>
    <col min="3336" max="3336" width="11" style="0" customWidth="1"/>
    <col min="3566" max="3570" width="9.33203125" style="0" hidden="1" customWidth="1"/>
    <col min="3571" max="3571" width="6.33203125" style="0" customWidth="1"/>
    <col min="3572" max="3572" width="5" style="0" customWidth="1"/>
    <col min="3573" max="3573" width="16.66015625" style="0" customWidth="1"/>
    <col min="3574" max="3574" width="11.66015625" style="0" customWidth="1"/>
    <col min="3575" max="3575" width="66.66015625" style="0" customWidth="1"/>
    <col min="3576" max="3576" width="5" style="0" customWidth="1"/>
    <col min="3577" max="3577" width="16" style="0" customWidth="1"/>
    <col min="3578" max="3578" width="8" style="0" customWidth="1"/>
    <col min="3579" max="3579" width="15.66015625" style="0" customWidth="1"/>
    <col min="3580" max="3580" width="14.5" style="0" customWidth="1"/>
    <col min="3581" max="3581" width="18.33203125" style="0" customWidth="1"/>
    <col min="3582" max="3582" width="13.33203125" style="0" bestFit="1" customWidth="1"/>
    <col min="3583" max="3583" width="16.66015625" style="0" customWidth="1"/>
    <col min="3584" max="3584" width="13.33203125" style="0" customWidth="1"/>
    <col min="3585" max="3585" width="16.66015625" style="0" customWidth="1"/>
    <col min="3586" max="3586" width="11.33203125" style="0" customWidth="1"/>
    <col min="3587" max="3587" width="17" style="0" customWidth="1"/>
    <col min="3588" max="3588" width="18.33203125" style="0" customWidth="1"/>
    <col min="3589" max="3589" width="30" style="0" customWidth="1"/>
    <col min="3590" max="3591" width="11.66015625" style="0" customWidth="1"/>
    <col min="3592" max="3592" width="11" style="0" customWidth="1"/>
    <col min="3822" max="3826" width="9.33203125" style="0" hidden="1" customWidth="1"/>
    <col min="3827" max="3827" width="6.33203125" style="0" customWidth="1"/>
    <col min="3828" max="3828" width="5" style="0" customWidth="1"/>
    <col min="3829" max="3829" width="16.66015625" style="0" customWidth="1"/>
    <col min="3830" max="3830" width="11.66015625" style="0" customWidth="1"/>
    <col min="3831" max="3831" width="66.66015625" style="0" customWidth="1"/>
    <col min="3832" max="3832" width="5" style="0" customWidth="1"/>
    <col min="3833" max="3833" width="16" style="0" customWidth="1"/>
    <col min="3834" max="3834" width="8" style="0" customWidth="1"/>
    <col min="3835" max="3835" width="15.66015625" style="0" customWidth="1"/>
    <col min="3836" max="3836" width="14.5" style="0" customWidth="1"/>
    <col min="3837" max="3837" width="18.33203125" style="0" customWidth="1"/>
    <col min="3838" max="3838" width="13.33203125" style="0" bestFit="1" customWidth="1"/>
    <col min="3839" max="3839" width="16.66015625" style="0" customWidth="1"/>
    <col min="3840" max="3840" width="13.33203125" style="0" customWidth="1"/>
    <col min="3841" max="3841" width="16.66015625" style="0" customWidth="1"/>
    <col min="3842" max="3842" width="11.33203125" style="0" customWidth="1"/>
    <col min="3843" max="3843" width="17" style="0" customWidth="1"/>
    <col min="3844" max="3844" width="18.33203125" style="0" customWidth="1"/>
    <col min="3845" max="3845" width="30" style="0" customWidth="1"/>
    <col min="3846" max="3847" width="11.66015625" style="0" customWidth="1"/>
    <col min="3848" max="3848" width="11" style="0" customWidth="1"/>
    <col min="4078" max="4082" width="9.33203125" style="0" hidden="1" customWidth="1"/>
    <col min="4083" max="4083" width="6.33203125" style="0" customWidth="1"/>
    <col min="4084" max="4084" width="5" style="0" customWidth="1"/>
    <col min="4085" max="4085" width="16.66015625" style="0" customWidth="1"/>
    <col min="4086" max="4086" width="11.66015625" style="0" customWidth="1"/>
    <col min="4087" max="4087" width="66.66015625" style="0" customWidth="1"/>
    <col min="4088" max="4088" width="5" style="0" customWidth="1"/>
    <col min="4089" max="4089" width="16" style="0" customWidth="1"/>
    <col min="4090" max="4090" width="8" style="0" customWidth="1"/>
    <col min="4091" max="4091" width="15.66015625" style="0" customWidth="1"/>
    <col min="4092" max="4092" width="14.5" style="0" customWidth="1"/>
    <col min="4093" max="4093" width="18.33203125" style="0" customWidth="1"/>
    <col min="4094" max="4094" width="13.33203125" style="0" bestFit="1" customWidth="1"/>
    <col min="4095" max="4095" width="16.66015625" style="0" customWidth="1"/>
    <col min="4096" max="4096" width="13.33203125" style="0" customWidth="1"/>
    <col min="4097" max="4097" width="16.66015625" style="0" customWidth="1"/>
    <col min="4098" max="4098" width="11.33203125" style="0" customWidth="1"/>
    <col min="4099" max="4099" width="17" style="0" customWidth="1"/>
    <col min="4100" max="4100" width="18.33203125" style="0" customWidth="1"/>
    <col min="4101" max="4101" width="30" style="0" customWidth="1"/>
    <col min="4102" max="4103" width="11.66015625" style="0" customWidth="1"/>
    <col min="4104" max="4104" width="11" style="0" customWidth="1"/>
    <col min="4334" max="4338" width="9.33203125" style="0" hidden="1" customWidth="1"/>
    <col min="4339" max="4339" width="6.33203125" style="0" customWidth="1"/>
    <col min="4340" max="4340" width="5" style="0" customWidth="1"/>
    <col min="4341" max="4341" width="16.66015625" style="0" customWidth="1"/>
    <col min="4342" max="4342" width="11.66015625" style="0" customWidth="1"/>
    <col min="4343" max="4343" width="66.66015625" style="0" customWidth="1"/>
    <col min="4344" max="4344" width="5" style="0" customWidth="1"/>
    <col min="4345" max="4345" width="16" style="0" customWidth="1"/>
    <col min="4346" max="4346" width="8" style="0" customWidth="1"/>
    <col min="4347" max="4347" width="15.66015625" style="0" customWidth="1"/>
    <col min="4348" max="4348" width="14.5" style="0" customWidth="1"/>
    <col min="4349" max="4349" width="18.33203125" style="0" customWidth="1"/>
    <col min="4350" max="4350" width="13.33203125" style="0" bestFit="1" customWidth="1"/>
    <col min="4351" max="4351" width="16.66015625" style="0" customWidth="1"/>
    <col min="4352" max="4352" width="13.33203125" style="0" customWidth="1"/>
    <col min="4353" max="4353" width="16.66015625" style="0" customWidth="1"/>
    <col min="4354" max="4354" width="11.33203125" style="0" customWidth="1"/>
    <col min="4355" max="4355" width="17" style="0" customWidth="1"/>
    <col min="4356" max="4356" width="18.33203125" style="0" customWidth="1"/>
    <col min="4357" max="4357" width="30" style="0" customWidth="1"/>
    <col min="4358" max="4359" width="11.66015625" style="0" customWidth="1"/>
    <col min="4360" max="4360" width="11" style="0" customWidth="1"/>
    <col min="4590" max="4594" width="9.33203125" style="0" hidden="1" customWidth="1"/>
    <col min="4595" max="4595" width="6.33203125" style="0" customWidth="1"/>
    <col min="4596" max="4596" width="5" style="0" customWidth="1"/>
    <col min="4597" max="4597" width="16.66015625" style="0" customWidth="1"/>
    <col min="4598" max="4598" width="11.66015625" style="0" customWidth="1"/>
    <col min="4599" max="4599" width="66.66015625" style="0" customWidth="1"/>
    <col min="4600" max="4600" width="5" style="0" customWidth="1"/>
    <col min="4601" max="4601" width="16" style="0" customWidth="1"/>
    <col min="4602" max="4602" width="8" style="0" customWidth="1"/>
    <col min="4603" max="4603" width="15.66015625" style="0" customWidth="1"/>
    <col min="4604" max="4604" width="14.5" style="0" customWidth="1"/>
    <col min="4605" max="4605" width="18.33203125" style="0" customWidth="1"/>
    <col min="4606" max="4606" width="13.33203125" style="0" bestFit="1" customWidth="1"/>
    <col min="4607" max="4607" width="16.66015625" style="0" customWidth="1"/>
    <col min="4608" max="4608" width="13.33203125" style="0" customWidth="1"/>
    <col min="4609" max="4609" width="16.66015625" style="0" customWidth="1"/>
    <col min="4610" max="4610" width="11.33203125" style="0" customWidth="1"/>
    <col min="4611" max="4611" width="17" style="0" customWidth="1"/>
    <col min="4612" max="4612" width="18.33203125" style="0" customWidth="1"/>
    <col min="4613" max="4613" width="30" style="0" customWidth="1"/>
    <col min="4614" max="4615" width="11.66015625" style="0" customWidth="1"/>
    <col min="4616" max="4616" width="11" style="0" customWidth="1"/>
    <col min="4846" max="4850" width="9.33203125" style="0" hidden="1" customWidth="1"/>
    <col min="4851" max="4851" width="6.33203125" style="0" customWidth="1"/>
    <col min="4852" max="4852" width="5" style="0" customWidth="1"/>
    <col min="4853" max="4853" width="16.66015625" style="0" customWidth="1"/>
    <col min="4854" max="4854" width="11.66015625" style="0" customWidth="1"/>
    <col min="4855" max="4855" width="66.66015625" style="0" customWidth="1"/>
    <col min="4856" max="4856" width="5" style="0" customWidth="1"/>
    <col min="4857" max="4857" width="16" style="0" customWidth="1"/>
    <col min="4858" max="4858" width="8" style="0" customWidth="1"/>
    <col min="4859" max="4859" width="15.66015625" style="0" customWidth="1"/>
    <col min="4860" max="4860" width="14.5" style="0" customWidth="1"/>
    <col min="4861" max="4861" width="18.33203125" style="0" customWidth="1"/>
    <col min="4862" max="4862" width="13.33203125" style="0" bestFit="1" customWidth="1"/>
    <col min="4863" max="4863" width="16.66015625" style="0" customWidth="1"/>
    <col min="4864" max="4864" width="13.33203125" style="0" customWidth="1"/>
    <col min="4865" max="4865" width="16.66015625" style="0" customWidth="1"/>
    <col min="4866" max="4866" width="11.33203125" style="0" customWidth="1"/>
    <col min="4867" max="4867" width="17" style="0" customWidth="1"/>
    <col min="4868" max="4868" width="18.33203125" style="0" customWidth="1"/>
    <col min="4869" max="4869" width="30" style="0" customWidth="1"/>
    <col min="4870" max="4871" width="11.66015625" style="0" customWidth="1"/>
    <col min="4872" max="4872" width="11" style="0" customWidth="1"/>
    <col min="5102" max="5106" width="9.33203125" style="0" hidden="1" customWidth="1"/>
    <col min="5107" max="5107" width="6.33203125" style="0" customWidth="1"/>
    <col min="5108" max="5108" width="5" style="0" customWidth="1"/>
    <col min="5109" max="5109" width="16.66015625" style="0" customWidth="1"/>
    <col min="5110" max="5110" width="11.66015625" style="0" customWidth="1"/>
    <col min="5111" max="5111" width="66.66015625" style="0" customWidth="1"/>
    <col min="5112" max="5112" width="5" style="0" customWidth="1"/>
    <col min="5113" max="5113" width="16" style="0" customWidth="1"/>
    <col min="5114" max="5114" width="8" style="0" customWidth="1"/>
    <col min="5115" max="5115" width="15.66015625" style="0" customWidth="1"/>
    <col min="5116" max="5116" width="14.5" style="0" customWidth="1"/>
    <col min="5117" max="5117" width="18.33203125" style="0" customWidth="1"/>
    <col min="5118" max="5118" width="13.33203125" style="0" bestFit="1" customWidth="1"/>
    <col min="5119" max="5119" width="16.66015625" style="0" customWidth="1"/>
    <col min="5120" max="5120" width="13.33203125" style="0" customWidth="1"/>
    <col min="5121" max="5121" width="16.66015625" style="0" customWidth="1"/>
    <col min="5122" max="5122" width="11.33203125" style="0" customWidth="1"/>
    <col min="5123" max="5123" width="17" style="0" customWidth="1"/>
    <col min="5124" max="5124" width="18.33203125" style="0" customWidth="1"/>
    <col min="5125" max="5125" width="30" style="0" customWidth="1"/>
    <col min="5126" max="5127" width="11.66015625" style="0" customWidth="1"/>
    <col min="5128" max="5128" width="11" style="0" customWidth="1"/>
    <col min="5358" max="5362" width="9.33203125" style="0" hidden="1" customWidth="1"/>
    <col min="5363" max="5363" width="6.33203125" style="0" customWidth="1"/>
    <col min="5364" max="5364" width="5" style="0" customWidth="1"/>
    <col min="5365" max="5365" width="16.66015625" style="0" customWidth="1"/>
    <col min="5366" max="5366" width="11.66015625" style="0" customWidth="1"/>
    <col min="5367" max="5367" width="66.66015625" style="0" customWidth="1"/>
    <col min="5368" max="5368" width="5" style="0" customWidth="1"/>
    <col min="5369" max="5369" width="16" style="0" customWidth="1"/>
    <col min="5370" max="5370" width="8" style="0" customWidth="1"/>
    <col min="5371" max="5371" width="15.66015625" style="0" customWidth="1"/>
    <col min="5372" max="5372" width="14.5" style="0" customWidth="1"/>
    <col min="5373" max="5373" width="18.33203125" style="0" customWidth="1"/>
    <col min="5374" max="5374" width="13.33203125" style="0" bestFit="1" customWidth="1"/>
    <col min="5375" max="5375" width="16.66015625" style="0" customWidth="1"/>
    <col min="5376" max="5376" width="13.33203125" style="0" customWidth="1"/>
    <col min="5377" max="5377" width="16.66015625" style="0" customWidth="1"/>
    <col min="5378" max="5378" width="11.33203125" style="0" customWidth="1"/>
    <col min="5379" max="5379" width="17" style="0" customWidth="1"/>
    <col min="5380" max="5380" width="18.33203125" style="0" customWidth="1"/>
    <col min="5381" max="5381" width="30" style="0" customWidth="1"/>
    <col min="5382" max="5383" width="11.66015625" style="0" customWidth="1"/>
    <col min="5384" max="5384" width="11" style="0" customWidth="1"/>
    <col min="5614" max="5618" width="9.33203125" style="0" hidden="1" customWidth="1"/>
    <col min="5619" max="5619" width="6.33203125" style="0" customWidth="1"/>
    <col min="5620" max="5620" width="5" style="0" customWidth="1"/>
    <col min="5621" max="5621" width="16.66015625" style="0" customWidth="1"/>
    <col min="5622" max="5622" width="11.66015625" style="0" customWidth="1"/>
    <col min="5623" max="5623" width="66.66015625" style="0" customWidth="1"/>
    <col min="5624" max="5624" width="5" style="0" customWidth="1"/>
    <col min="5625" max="5625" width="16" style="0" customWidth="1"/>
    <col min="5626" max="5626" width="8" style="0" customWidth="1"/>
    <col min="5627" max="5627" width="15.66015625" style="0" customWidth="1"/>
    <col min="5628" max="5628" width="14.5" style="0" customWidth="1"/>
    <col min="5629" max="5629" width="18.33203125" style="0" customWidth="1"/>
    <col min="5630" max="5630" width="13.33203125" style="0" bestFit="1" customWidth="1"/>
    <col min="5631" max="5631" width="16.66015625" style="0" customWidth="1"/>
    <col min="5632" max="5632" width="13.33203125" style="0" customWidth="1"/>
    <col min="5633" max="5633" width="16.66015625" style="0" customWidth="1"/>
    <col min="5634" max="5634" width="11.33203125" style="0" customWidth="1"/>
    <col min="5635" max="5635" width="17" style="0" customWidth="1"/>
    <col min="5636" max="5636" width="18.33203125" style="0" customWidth="1"/>
    <col min="5637" max="5637" width="30" style="0" customWidth="1"/>
    <col min="5638" max="5639" width="11.66015625" style="0" customWidth="1"/>
    <col min="5640" max="5640" width="11" style="0" customWidth="1"/>
    <col min="5870" max="5874" width="9.33203125" style="0" hidden="1" customWidth="1"/>
    <col min="5875" max="5875" width="6.33203125" style="0" customWidth="1"/>
    <col min="5876" max="5876" width="5" style="0" customWidth="1"/>
    <col min="5877" max="5877" width="16.66015625" style="0" customWidth="1"/>
    <col min="5878" max="5878" width="11.66015625" style="0" customWidth="1"/>
    <col min="5879" max="5879" width="66.66015625" style="0" customWidth="1"/>
    <col min="5880" max="5880" width="5" style="0" customWidth="1"/>
    <col min="5881" max="5881" width="16" style="0" customWidth="1"/>
    <col min="5882" max="5882" width="8" style="0" customWidth="1"/>
    <col min="5883" max="5883" width="15.66015625" style="0" customWidth="1"/>
    <col min="5884" max="5884" width="14.5" style="0" customWidth="1"/>
    <col min="5885" max="5885" width="18.33203125" style="0" customWidth="1"/>
    <col min="5886" max="5886" width="13.33203125" style="0" bestFit="1" customWidth="1"/>
    <col min="5887" max="5887" width="16.66015625" style="0" customWidth="1"/>
    <col min="5888" max="5888" width="13.33203125" style="0" customWidth="1"/>
    <col min="5889" max="5889" width="16.66015625" style="0" customWidth="1"/>
    <col min="5890" max="5890" width="11.33203125" style="0" customWidth="1"/>
    <col min="5891" max="5891" width="17" style="0" customWidth="1"/>
    <col min="5892" max="5892" width="18.33203125" style="0" customWidth="1"/>
    <col min="5893" max="5893" width="30" style="0" customWidth="1"/>
    <col min="5894" max="5895" width="11.66015625" style="0" customWidth="1"/>
    <col min="5896" max="5896" width="11" style="0" customWidth="1"/>
    <col min="6126" max="6130" width="9.33203125" style="0" hidden="1" customWidth="1"/>
    <col min="6131" max="6131" width="6.33203125" style="0" customWidth="1"/>
    <col min="6132" max="6132" width="5" style="0" customWidth="1"/>
    <col min="6133" max="6133" width="16.66015625" style="0" customWidth="1"/>
    <col min="6134" max="6134" width="11.66015625" style="0" customWidth="1"/>
    <col min="6135" max="6135" width="66.66015625" style="0" customWidth="1"/>
    <col min="6136" max="6136" width="5" style="0" customWidth="1"/>
    <col min="6137" max="6137" width="16" style="0" customWidth="1"/>
    <col min="6138" max="6138" width="8" style="0" customWidth="1"/>
    <col min="6139" max="6139" width="15.66015625" style="0" customWidth="1"/>
    <col min="6140" max="6140" width="14.5" style="0" customWidth="1"/>
    <col min="6141" max="6141" width="18.33203125" style="0" customWidth="1"/>
    <col min="6142" max="6142" width="13.33203125" style="0" bestFit="1" customWidth="1"/>
    <col min="6143" max="6143" width="16.66015625" style="0" customWidth="1"/>
    <col min="6144" max="6144" width="13.33203125" style="0" customWidth="1"/>
    <col min="6145" max="6145" width="16.66015625" style="0" customWidth="1"/>
    <col min="6146" max="6146" width="11.33203125" style="0" customWidth="1"/>
    <col min="6147" max="6147" width="17" style="0" customWidth="1"/>
    <col min="6148" max="6148" width="18.33203125" style="0" customWidth="1"/>
    <col min="6149" max="6149" width="30" style="0" customWidth="1"/>
    <col min="6150" max="6151" width="11.66015625" style="0" customWidth="1"/>
    <col min="6152" max="6152" width="11" style="0" customWidth="1"/>
    <col min="6382" max="6386" width="9.33203125" style="0" hidden="1" customWidth="1"/>
    <col min="6387" max="6387" width="6.33203125" style="0" customWidth="1"/>
    <col min="6388" max="6388" width="5" style="0" customWidth="1"/>
    <col min="6389" max="6389" width="16.66015625" style="0" customWidth="1"/>
    <col min="6390" max="6390" width="11.66015625" style="0" customWidth="1"/>
    <col min="6391" max="6391" width="66.66015625" style="0" customWidth="1"/>
    <col min="6392" max="6392" width="5" style="0" customWidth="1"/>
    <col min="6393" max="6393" width="16" style="0" customWidth="1"/>
    <col min="6394" max="6394" width="8" style="0" customWidth="1"/>
    <col min="6395" max="6395" width="15.66015625" style="0" customWidth="1"/>
    <col min="6396" max="6396" width="14.5" style="0" customWidth="1"/>
    <col min="6397" max="6397" width="18.33203125" style="0" customWidth="1"/>
    <col min="6398" max="6398" width="13.33203125" style="0" bestFit="1" customWidth="1"/>
    <col min="6399" max="6399" width="16.66015625" style="0" customWidth="1"/>
    <col min="6400" max="6400" width="13.33203125" style="0" customWidth="1"/>
    <col min="6401" max="6401" width="16.66015625" style="0" customWidth="1"/>
    <col min="6402" max="6402" width="11.33203125" style="0" customWidth="1"/>
    <col min="6403" max="6403" width="17" style="0" customWidth="1"/>
    <col min="6404" max="6404" width="18.33203125" style="0" customWidth="1"/>
    <col min="6405" max="6405" width="30" style="0" customWidth="1"/>
    <col min="6406" max="6407" width="11.66015625" style="0" customWidth="1"/>
    <col min="6408" max="6408" width="11" style="0" customWidth="1"/>
    <col min="6638" max="6642" width="9.33203125" style="0" hidden="1" customWidth="1"/>
    <col min="6643" max="6643" width="6.33203125" style="0" customWidth="1"/>
    <col min="6644" max="6644" width="5" style="0" customWidth="1"/>
    <col min="6645" max="6645" width="16.66015625" style="0" customWidth="1"/>
    <col min="6646" max="6646" width="11.66015625" style="0" customWidth="1"/>
    <col min="6647" max="6647" width="66.66015625" style="0" customWidth="1"/>
    <col min="6648" max="6648" width="5" style="0" customWidth="1"/>
    <col min="6649" max="6649" width="16" style="0" customWidth="1"/>
    <col min="6650" max="6650" width="8" style="0" customWidth="1"/>
    <col min="6651" max="6651" width="15.66015625" style="0" customWidth="1"/>
    <col min="6652" max="6652" width="14.5" style="0" customWidth="1"/>
    <col min="6653" max="6653" width="18.33203125" style="0" customWidth="1"/>
    <col min="6654" max="6654" width="13.33203125" style="0" bestFit="1" customWidth="1"/>
    <col min="6655" max="6655" width="16.66015625" style="0" customWidth="1"/>
    <col min="6656" max="6656" width="13.33203125" style="0" customWidth="1"/>
    <col min="6657" max="6657" width="16.66015625" style="0" customWidth="1"/>
    <col min="6658" max="6658" width="11.33203125" style="0" customWidth="1"/>
    <col min="6659" max="6659" width="17" style="0" customWidth="1"/>
    <col min="6660" max="6660" width="18.33203125" style="0" customWidth="1"/>
    <col min="6661" max="6661" width="30" style="0" customWidth="1"/>
    <col min="6662" max="6663" width="11.66015625" style="0" customWidth="1"/>
    <col min="6664" max="6664" width="11" style="0" customWidth="1"/>
    <col min="6894" max="6898" width="9.33203125" style="0" hidden="1" customWidth="1"/>
    <col min="6899" max="6899" width="6.33203125" style="0" customWidth="1"/>
    <col min="6900" max="6900" width="5" style="0" customWidth="1"/>
    <col min="6901" max="6901" width="16.66015625" style="0" customWidth="1"/>
    <col min="6902" max="6902" width="11.66015625" style="0" customWidth="1"/>
    <col min="6903" max="6903" width="66.66015625" style="0" customWidth="1"/>
    <col min="6904" max="6904" width="5" style="0" customWidth="1"/>
    <col min="6905" max="6905" width="16" style="0" customWidth="1"/>
    <col min="6906" max="6906" width="8" style="0" customWidth="1"/>
    <col min="6907" max="6907" width="15.66015625" style="0" customWidth="1"/>
    <col min="6908" max="6908" width="14.5" style="0" customWidth="1"/>
    <col min="6909" max="6909" width="18.33203125" style="0" customWidth="1"/>
    <col min="6910" max="6910" width="13.33203125" style="0" bestFit="1" customWidth="1"/>
    <col min="6911" max="6911" width="16.66015625" style="0" customWidth="1"/>
    <col min="6912" max="6912" width="13.33203125" style="0" customWidth="1"/>
    <col min="6913" max="6913" width="16.66015625" style="0" customWidth="1"/>
    <col min="6914" max="6914" width="11.33203125" style="0" customWidth="1"/>
    <col min="6915" max="6915" width="17" style="0" customWidth="1"/>
    <col min="6916" max="6916" width="18.33203125" style="0" customWidth="1"/>
    <col min="6917" max="6917" width="30" style="0" customWidth="1"/>
    <col min="6918" max="6919" width="11.66015625" style="0" customWidth="1"/>
    <col min="6920" max="6920" width="11" style="0" customWidth="1"/>
    <col min="7150" max="7154" width="9.33203125" style="0" hidden="1" customWidth="1"/>
    <col min="7155" max="7155" width="6.33203125" style="0" customWidth="1"/>
    <col min="7156" max="7156" width="5" style="0" customWidth="1"/>
    <col min="7157" max="7157" width="16.66015625" style="0" customWidth="1"/>
    <col min="7158" max="7158" width="11.66015625" style="0" customWidth="1"/>
    <col min="7159" max="7159" width="66.66015625" style="0" customWidth="1"/>
    <col min="7160" max="7160" width="5" style="0" customWidth="1"/>
    <col min="7161" max="7161" width="16" style="0" customWidth="1"/>
    <col min="7162" max="7162" width="8" style="0" customWidth="1"/>
    <col min="7163" max="7163" width="15.66015625" style="0" customWidth="1"/>
    <col min="7164" max="7164" width="14.5" style="0" customWidth="1"/>
    <col min="7165" max="7165" width="18.33203125" style="0" customWidth="1"/>
    <col min="7166" max="7166" width="13.33203125" style="0" bestFit="1" customWidth="1"/>
    <col min="7167" max="7167" width="16.66015625" style="0" customWidth="1"/>
    <col min="7168" max="7168" width="13.33203125" style="0" customWidth="1"/>
    <col min="7169" max="7169" width="16.66015625" style="0" customWidth="1"/>
    <col min="7170" max="7170" width="11.33203125" style="0" customWidth="1"/>
    <col min="7171" max="7171" width="17" style="0" customWidth="1"/>
    <col min="7172" max="7172" width="18.33203125" style="0" customWidth="1"/>
    <col min="7173" max="7173" width="30" style="0" customWidth="1"/>
    <col min="7174" max="7175" width="11.66015625" style="0" customWidth="1"/>
    <col min="7176" max="7176" width="11" style="0" customWidth="1"/>
    <col min="7406" max="7410" width="9.33203125" style="0" hidden="1" customWidth="1"/>
    <col min="7411" max="7411" width="6.33203125" style="0" customWidth="1"/>
    <col min="7412" max="7412" width="5" style="0" customWidth="1"/>
    <col min="7413" max="7413" width="16.66015625" style="0" customWidth="1"/>
    <col min="7414" max="7414" width="11.66015625" style="0" customWidth="1"/>
    <col min="7415" max="7415" width="66.66015625" style="0" customWidth="1"/>
    <col min="7416" max="7416" width="5" style="0" customWidth="1"/>
    <col min="7417" max="7417" width="16" style="0" customWidth="1"/>
    <col min="7418" max="7418" width="8" style="0" customWidth="1"/>
    <col min="7419" max="7419" width="15.66015625" style="0" customWidth="1"/>
    <col min="7420" max="7420" width="14.5" style="0" customWidth="1"/>
    <col min="7421" max="7421" width="18.33203125" style="0" customWidth="1"/>
    <col min="7422" max="7422" width="13.33203125" style="0" bestFit="1" customWidth="1"/>
    <col min="7423" max="7423" width="16.66015625" style="0" customWidth="1"/>
    <col min="7424" max="7424" width="13.33203125" style="0" customWidth="1"/>
    <col min="7425" max="7425" width="16.66015625" style="0" customWidth="1"/>
    <col min="7426" max="7426" width="11.33203125" style="0" customWidth="1"/>
    <col min="7427" max="7427" width="17" style="0" customWidth="1"/>
    <col min="7428" max="7428" width="18.33203125" style="0" customWidth="1"/>
    <col min="7429" max="7429" width="30" style="0" customWidth="1"/>
    <col min="7430" max="7431" width="11.66015625" style="0" customWidth="1"/>
    <col min="7432" max="7432" width="11" style="0" customWidth="1"/>
    <col min="7662" max="7666" width="9.33203125" style="0" hidden="1" customWidth="1"/>
    <col min="7667" max="7667" width="6.33203125" style="0" customWidth="1"/>
    <col min="7668" max="7668" width="5" style="0" customWidth="1"/>
    <col min="7669" max="7669" width="16.66015625" style="0" customWidth="1"/>
    <col min="7670" max="7670" width="11.66015625" style="0" customWidth="1"/>
    <col min="7671" max="7671" width="66.66015625" style="0" customWidth="1"/>
    <col min="7672" max="7672" width="5" style="0" customWidth="1"/>
    <col min="7673" max="7673" width="16" style="0" customWidth="1"/>
    <col min="7674" max="7674" width="8" style="0" customWidth="1"/>
    <col min="7675" max="7675" width="15.66015625" style="0" customWidth="1"/>
    <col min="7676" max="7676" width="14.5" style="0" customWidth="1"/>
    <col min="7677" max="7677" width="18.33203125" style="0" customWidth="1"/>
    <col min="7678" max="7678" width="13.33203125" style="0" bestFit="1" customWidth="1"/>
    <col min="7679" max="7679" width="16.66015625" style="0" customWidth="1"/>
    <col min="7680" max="7680" width="13.33203125" style="0" customWidth="1"/>
    <col min="7681" max="7681" width="16.66015625" style="0" customWidth="1"/>
    <col min="7682" max="7682" width="11.33203125" style="0" customWidth="1"/>
    <col min="7683" max="7683" width="17" style="0" customWidth="1"/>
    <col min="7684" max="7684" width="18.33203125" style="0" customWidth="1"/>
    <col min="7685" max="7685" width="30" style="0" customWidth="1"/>
    <col min="7686" max="7687" width="11.66015625" style="0" customWidth="1"/>
    <col min="7688" max="7688" width="11" style="0" customWidth="1"/>
    <col min="7918" max="7922" width="9.33203125" style="0" hidden="1" customWidth="1"/>
    <col min="7923" max="7923" width="6.33203125" style="0" customWidth="1"/>
    <col min="7924" max="7924" width="5" style="0" customWidth="1"/>
    <col min="7925" max="7925" width="16.66015625" style="0" customWidth="1"/>
    <col min="7926" max="7926" width="11.66015625" style="0" customWidth="1"/>
    <col min="7927" max="7927" width="66.66015625" style="0" customWidth="1"/>
    <col min="7928" max="7928" width="5" style="0" customWidth="1"/>
    <col min="7929" max="7929" width="16" style="0" customWidth="1"/>
    <col min="7930" max="7930" width="8" style="0" customWidth="1"/>
    <col min="7931" max="7931" width="15.66015625" style="0" customWidth="1"/>
    <col min="7932" max="7932" width="14.5" style="0" customWidth="1"/>
    <col min="7933" max="7933" width="18.33203125" style="0" customWidth="1"/>
    <col min="7934" max="7934" width="13.33203125" style="0" bestFit="1" customWidth="1"/>
    <col min="7935" max="7935" width="16.66015625" style="0" customWidth="1"/>
    <col min="7936" max="7936" width="13.33203125" style="0" customWidth="1"/>
    <col min="7937" max="7937" width="16.66015625" style="0" customWidth="1"/>
    <col min="7938" max="7938" width="11.33203125" style="0" customWidth="1"/>
    <col min="7939" max="7939" width="17" style="0" customWidth="1"/>
    <col min="7940" max="7940" width="18.33203125" style="0" customWidth="1"/>
    <col min="7941" max="7941" width="30" style="0" customWidth="1"/>
    <col min="7942" max="7943" width="11.66015625" style="0" customWidth="1"/>
    <col min="7944" max="7944" width="11" style="0" customWidth="1"/>
    <col min="8174" max="8178" width="9.33203125" style="0" hidden="1" customWidth="1"/>
    <col min="8179" max="8179" width="6.33203125" style="0" customWidth="1"/>
    <col min="8180" max="8180" width="5" style="0" customWidth="1"/>
    <col min="8181" max="8181" width="16.66015625" style="0" customWidth="1"/>
    <col min="8182" max="8182" width="11.66015625" style="0" customWidth="1"/>
    <col min="8183" max="8183" width="66.66015625" style="0" customWidth="1"/>
    <col min="8184" max="8184" width="5" style="0" customWidth="1"/>
    <col min="8185" max="8185" width="16" style="0" customWidth="1"/>
    <col min="8186" max="8186" width="8" style="0" customWidth="1"/>
    <col min="8187" max="8187" width="15.66015625" style="0" customWidth="1"/>
    <col min="8188" max="8188" width="14.5" style="0" customWidth="1"/>
    <col min="8189" max="8189" width="18.33203125" style="0" customWidth="1"/>
    <col min="8190" max="8190" width="13.33203125" style="0" bestFit="1" customWidth="1"/>
    <col min="8191" max="8191" width="16.66015625" style="0" customWidth="1"/>
    <col min="8192" max="8192" width="13.33203125" style="0" customWidth="1"/>
    <col min="8193" max="8193" width="16.66015625" style="0" customWidth="1"/>
    <col min="8194" max="8194" width="11.33203125" style="0" customWidth="1"/>
    <col min="8195" max="8195" width="17" style="0" customWidth="1"/>
    <col min="8196" max="8196" width="18.33203125" style="0" customWidth="1"/>
    <col min="8197" max="8197" width="30" style="0" customWidth="1"/>
    <col min="8198" max="8199" width="11.66015625" style="0" customWidth="1"/>
    <col min="8200" max="8200" width="11" style="0" customWidth="1"/>
    <col min="8430" max="8434" width="9.33203125" style="0" hidden="1" customWidth="1"/>
    <col min="8435" max="8435" width="6.33203125" style="0" customWidth="1"/>
    <col min="8436" max="8436" width="5" style="0" customWidth="1"/>
    <col min="8437" max="8437" width="16.66015625" style="0" customWidth="1"/>
    <col min="8438" max="8438" width="11.66015625" style="0" customWidth="1"/>
    <col min="8439" max="8439" width="66.66015625" style="0" customWidth="1"/>
    <col min="8440" max="8440" width="5" style="0" customWidth="1"/>
    <col min="8441" max="8441" width="16" style="0" customWidth="1"/>
    <col min="8442" max="8442" width="8" style="0" customWidth="1"/>
    <col min="8443" max="8443" width="15.66015625" style="0" customWidth="1"/>
    <col min="8444" max="8444" width="14.5" style="0" customWidth="1"/>
    <col min="8445" max="8445" width="18.33203125" style="0" customWidth="1"/>
    <col min="8446" max="8446" width="13.33203125" style="0" bestFit="1" customWidth="1"/>
    <col min="8447" max="8447" width="16.66015625" style="0" customWidth="1"/>
    <col min="8448" max="8448" width="13.33203125" style="0" customWidth="1"/>
    <col min="8449" max="8449" width="16.66015625" style="0" customWidth="1"/>
    <col min="8450" max="8450" width="11.33203125" style="0" customWidth="1"/>
    <col min="8451" max="8451" width="17" style="0" customWidth="1"/>
    <col min="8452" max="8452" width="18.33203125" style="0" customWidth="1"/>
    <col min="8453" max="8453" width="30" style="0" customWidth="1"/>
    <col min="8454" max="8455" width="11.66015625" style="0" customWidth="1"/>
    <col min="8456" max="8456" width="11" style="0" customWidth="1"/>
    <col min="8686" max="8690" width="9.33203125" style="0" hidden="1" customWidth="1"/>
    <col min="8691" max="8691" width="6.33203125" style="0" customWidth="1"/>
    <col min="8692" max="8692" width="5" style="0" customWidth="1"/>
    <col min="8693" max="8693" width="16.66015625" style="0" customWidth="1"/>
    <col min="8694" max="8694" width="11.66015625" style="0" customWidth="1"/>
    <col min="8695" max="8695" width="66.66015625" style="0" customWidth="1"/>
    <col min="8696" max="8696" width="5" style="0" customWidth="1"/>
    <col min="8697" max="8697" width="16" style="0" customWidth="1"/>
    <col min="8698" max="8698" width="8" style="0" customWidth="1"/>
    <col min="8699" max="8699" width="15.66015625" style="0" customWidth="1"/>
    <col min="8700" max="8700" width="14.5" style="0" customWidth="1"/>
    <col min="8701" max="8701" width="18.33203125" style="0" customWidth="1"/>
    <col min="8702" max="8702" width="13.33203125" style="0" bestFit="1" customWidth="1"/>
    <col min="8703" max="8703" width="16.66015625" style="0" customWidth="1"/>
    <col min="8704" max="8704" width="13.33203125" style="0" customWidth="1"/>
    <col min="8705" max="8705" width="16.66015625" style="0" customWidth="1"/>
    <col min="8706" max="8706" width="11.33203125" style="0" customWidth="1"/>
    <col min="8707" max="8707" width="17" style="0" customWidth="1"/>
    <col min="8708" max="8708" width="18.33203125" style="0" customWidth="1"/>
    <col min="8709" max="8709" width="30" style="0" customWidth="1"/>
    <col min="8710" max="8711" width="11.66015625" style="0" customWidth="1"/>
    <col min="8712" max="8712" width="11" style="0" customWidth="1"/>
    <col min="8942" max="8946" width="9.33203125" style="0" hidden="1" customWidth="1"/>
    <col min="8947" max="8947" width="6.33203125" style="0" customWidth="1"/>
    <col min="8948" max="8948" width="5" style="0" customWidth="1"/>
    <col min="8949" max="8949" width="16.66015625" style="0" customWidth="1"/>
    <col min="8950" max="8950" width="11.66015625" style="0" customWidth="1"/>
    <col min="8951" max="8951" width="66.66015625" style="0" customWidth="1"/>
    <col min="8952" max="8952" width="5" style="0" customWidth="1"/>
    <col min="8953" max="8953" width="16" style="0" customWidth="1"/>
    <col min="8954" max="8954" width="8" style="0" customWidth="1"/>
    <col min="8955" max="8955" width="15.66015625" style="0" customWidth="1"/>
    <col min="8956" max="8956" width="14.5" style="0" customWidth="1"/>
    <col min="8957" max="8957" width="18.33203125" style="0" customWidth="1"/>
    <col min="8958" max="8958" width="13.33203125" style="0" bestFit="1" customWidth="1"/>
    <col min="8959" max="8959" width="16.66015625" style="0" customWidth="1"/>
    <col min="8960" max="8960" width="13.33203125" style="0" customWidth="1"/>
    <col min="8961" max="8961" width="16.66015625" style="0" customWidth="1"/>
    <col min="8962" max="8962" width="11.33203125" style="0" customWidth="1"/>
    <col min="8963" max="8963" width="17" style="0" customWidth="1"/>
    <col min="8964" max="8964" width="18.33203125" style="0" customWidth="1"/>
    <col min="8965" max="8965" width="30" style="0" customWidth="1"/>
    <col min="8966" max="8967" width="11.66015625" style="0" customWidth="1"/>
    <col min="8968" max="8968" width="11" style="0" customWidth="1"/>
    <col min="9198" max="9202" width="9.33203125" style="0" hidden="1" customWidth="1"/>
    <col min="9203" max="9203" width="6.33203125" style="0" customWidth="1"/>
    <col min="9204" max="9204" width="5" style="0" customWidth="1"/>
    <col min="9205" max="9205" width="16.66015625" style="0" customWidth="1"/>
    <col min="9206" max="9206" width="11.66015625" style="0" customWidth="1"/>
    <col min="9207" max="9207" width="66.66015625" style="0" customWidth="1"/>
    <col min="9208" max="9208" width="5" style="0" customWidth="1"/>
    <col min="9209" max="9209" width="16" style="0" customWidth="1"/>
    <col min="9210" max="9210" width="8" style="0" customWidth="1"/>
    <col min="9211" max="9211" width="15.66015625" style="0" customWidth="1"/>
    <col min="9212" max="9212" width="14.5" style="0" customWidth="1"/>
    <col min="9213" max="9213" width="18.33203125" style="0" customWidth="1"/>
    <col min="9214" max="9214" width="13.33203125" style="0" bestFit="1" customWidth="1"/>
    <col min="9215" max="9215" width="16.66015625" style="0" customWidth="1"/>
    <col min="9216" max="9216" width="13.33203125" style="0" customWidth="1"/>
    <col min="9217" max="9217" width="16.66015625" style="0" customWidth="1"/>
    <col min="9218" max="9218" width="11.33203125" style="0" customWidth="1"/>
    <col min="9219" max="9219" width="17" style="0" customWidth="1"/>
    <col min="9220" max="9220" width="18.33203125" style="0" customWidth="1"/>
    <col min="9221" max="9221" width="30" style="0" customWidth="1"/>
    <col min="9222" max="9223" width="11.66015625" style="0" customWidth="1"/>
    <col min="9224" max="9224" width="11" style="0" customWidth="1"/>
    <col min="9454" max="9458" width="9.33203125" style="0" hidden="1" customWidth="1"/>
    <col min="9459" max="9459" width="6.33203125" style="0" customWidth="1"/>
    <col min="9460" max="9460" width="5" style="0" customWidth="1"/>
    <col min="9461" max="9461" width="16.66015625" style="0" customWidth="1"/>
    <col min="9462" max="9462" width="11.66015625" style="0" customWidth="1"/>
    <col min="9463" max="9463" width="66.66015625" style="0" customWidth="1"/>
    <col min="9464" max="9464" width="5" style="0" customWidth="1"/>
    <col min="9465" max="9465" width="16" style="0" customWidth="1"/>
    <col min="9466" max="9466" width="8" style="0" customWidth="1"/>
    <col min="9467" max="9467" width="15.66015625" style="0" customWidth="1"/>
    <col min="9468" max="9468" width="14.5" style="0" customWidth="1"/>
    <col min="9469" max="9469" width="18.33203125" style="0" customWidth="1"/>
    <col min="9470" max="9470" width="13.33203125" style="0" bestFit="1" customWidth="1"/>
    <col min="9471" max="9471" width="16.66015625" style="0" customWidth="1"/>
    <col min="9472" max="9472" width="13.33203125" style="0" customWidth="1"/>
    <col min="9473" max="9473" width="16.66015625" style="0" customWidth="1"/>
    <col min="9474" max="9474" width="11.33203125" style="0" customWidth="1"/>
    <col min="9475" max="9475" width="17" style="0" customWidth="1"/>
    <col min="9476" max="9476" width="18.33203125" style="0" customWidth="1"/>
    <col min="9477" max="9477" width="30" style="0" customWidth="1"/>
    <col min="9478" max="9479" width="11.66015625" style="0" customWidth="1"/>
    <col min="9480" max="9480" width="11" style="0" customWidth="1"/>
    <col min="9710" max="9714" width="9.33203125" style="0" hidden="1" customWidth="1"/>
    <col min="9715" max="9715" width="6.33203125" style="0" customWidth="1"/>
    <col min="9716" max="9716" width="5" style="0" customWidth="1"/>
    <col min="9717" max="9717" width="16.66015625" style="0" customWidth="1"/>
    <col min="9718" max="9718" width="11.66015625" style="0" customWidth="1"/>
    <col min="9719" max="9719" width="66.66015625" style="0" customWidth="1"/>
    <col min="9720" max="9720" width="5" style="0" customWidth="1"/>
    <col min="9721" max="9721" width="16" style="0" customWidth="1"/>
    <col min="9722" max="9722" width="8" style="0" customWidth="1"/>
    <col min="9723" max="9723" width="15.66015625" style="0" customWidth="1"/>
    <col min="9724" max="9724" width="14.5" style="0" customWidth="1"/>
    <col min="9725" max="9725" width="18.33203125" style="0" customWidth="1"/>
    <col min="9726" max="9726" width="13.33203125" style="0" bestFit="1" customWidth="1"/>
    <col min="9727" max="9727" width="16.66015625" style="0" customWidth="1"/>
    <col min="9728" max="9728" width="13.33203125" style="0" customWidth="1"/>
    <col min="9729" max="9729" width="16.66015625" style="0" customWidth="1"/>
    <col min="9730" max="9730" width="11.33203125" style="0" customWidth="1"/>
    <col min="9731" max="9731" width="17" style="0" customWidth="1"/>
    <col min="9732" max="9732" width="18.33203125" style="0" customWidth="1"/>
    <col min="9733" max="9733" width="30" style="0" customWidth="1"/>
    <col min="9734" max="9735" width="11.66015625" style="0" customWidth="1"/>
    <col min="9736" max="9736" width="11" style="0" customWidth="1"/>
    <col min="9966" max="9970" width="9.33203125" style="0" hidden="1" customWidth="1"/>
    <col min="9971" max="9971" width="6.33203125" style="0" customWidth="1"/>
    <col min="9972" max="9972" width="5" style="0" customWidth="1"/>
    <col min="9973" max="9973" width="16.66015625" style="0" customWidth="1"/>
    <col min="9974" max="9974" width="11.66015625" style="0" customWidth="1"/>
    <col min="9975" max="9975" width="66.66015625" style="0" customWidth="1"/>
    <col min="9976" max="9976" width="5" style="0" customWidth="1"/>
    <col min="9977" max="9977" width="16" style="0" customWidth="1"/>
    <col min="9978" max="9978" width="8" style="0" customWidth="1"/>
    <col min="9979" max="9979" width="15.66015625" style="0" customWidth="1"/>
    <col min="9980" max="9980" width="14.5" style="0" customWidth="1"/>
    <col min="9981" max="9981" width="18.33203125" style="0" customWidth="1"/>
    <col min="9982" max="9982" width="13.33203125" style="0" bestFit="1" customWidth="1"/>
    <col min="9983" max="9983" width="16.66015625" style="0" customWidth="1"/>
    <col min="9984" max="9984" width="13.33203125" style="0" customWidth="1"/>
    <col min="9985" max="9985" width="16.66015625" style="0" customWidth="1"/>
    <col min="9986" max="9986" width="11.33203125" style="0" customWidth="1"/>
    <col min="9987" max="9987" width="17" style="0" customWidth="1"/>
    <col min="9988" max="9988" width="18.33203125" style="0" customWidth="1"/>
    <col min="9989" max="9989" width="30" style="0" customWidth="1"/>
    <col min="9990" max="9991" width="11.66015625" style="0" customWidth="1"/>
    <col min="9992" max="9992" width="11" style="0" customWidth="1"/>
    <col min="10222" max="10226" width="9.33203125" style="0" hidden="1" customWidth="1"/>
    <col min="10227" max="10227" width="6.33203125" style="0" customWidth="1"/>
    <col min="10228" max="10228" width="5" style="0" customWidth="1"/>
    <col min="10229" max="10229" width="16.66015625" style="0" customWidth="1"/>
    <col min="10230" max="10230" width="11.66015625" style="0" customWidth="1"/>
    <col min="10231" max="10231" width="66.66015625" style="0" customWidth="1"/>
    <col min="10232" max="10232" width="5" style="0" customWidth="1"/>
    <col min="10233" max="10233" width="16" style="0" customWidth="1"/>
    <col min="10234" max="10234" width="8" style="0" customWidth="1"/>
    <col min="10235" max="10235" width="15.66015625" style="0" customWidth="1"/>
    <col min="10236" max="10236" width="14.5" style="0" customWidth="1"/>
    <col min="10237" max="10237" width="18.33203125" style="0" customWidth="1"/>
    <col min="10238" max="10238" width="13.33203125" style="0" bestFit="1" customWidth="1"/>
    <col min="10239" max="10239" width="16.66015625" style="0" customWidth="1"/>
    <col min="10240" max="10240" width="13.33203125" style="0" customWidth="1"/>
    <col min="10241" max="10241" width="16.66015625" style="0" customWidth="1"/>
    <col min="10242" max="10242" width="11.33203125" style="0" customWidth="1"/>
    <col min="10243" max="10243" width="17" style="0" customWidth="1"/>
    <col min="10244" max="10244" width="18.33203125" style="0" customWidth="1"/>
    <col min="10245" max="10245" width="30" style="0" customWidth="1"/>
    <col min="10246" max="10247" width="11.66015625" style="0" customWidth="1"/>
    <col min="10248" max="10248" width="11" style="0" customWidth="1"/>
    <col min="10478" max="10482" width="9.33203125" style="0" hidden="1" customWidth="1"/>
    <col min="10483" max="10483" width="6.33203125" style="0" customWidth="1"/>
    <col min="10484" max="10484" width="5" style="0" customWidth="1"/>
    <col min="10485" max="10485" width="16.66015625" style="0" customWidth="1"/>
    <col min="10486" max="10486" width="11.66015625" style="0" customWidth="1"/>
    <col min="10487" max="10487" width="66.66015625" style="0" customWidth="1"/>
    <col min="10488" max="10488" width="5" style="0" customWidth="1"/>
    <col min="10489" max="10489" width="16" style="0" customWidth="1"/>
    <col min="10490" max="10490" width="8" style="0" customWidth="1"/>
    <col min="10491" max="10491" width="15.66015625" style="0" customWidth="1"/>
    <col min="10492" max="10492" width="14.5" style="0" customWidth="1"/>
    <col min="10493" max="10493" width="18.33203125" style="0" customWidth="1"/>
    <col min="10494" max="10494" width="13.33203125" style="0" bestFit="1" customWidth="1"/>
    <col min="10495" max="10495" width="16.66015625" style="0" customWidth="1"/>
    <col min="10496" max="10496" width="13.33203125" style="0" customWidth="1"/>
    <col min="10497" max="10497" width="16.66015625" style="0" customWidth="1"/>
    <col min="10498" max="10498" width="11.33203125" style="0" customWidth="1"/>
    <col min="10499" max="10499" width="17" style="0" customWidth="1"/>
    <col min="10500" max="10500" width="18.33203125" style="0" customWidth="1"/>
    <col min="10501" max="10501" width="30" style="0" customWidth="1"/>
    <col min="10502" max="10503" width="11.66015625" style="0" customWidth="1"/>
    <col min="10504" max="10504" width="11" style="0" customWidth="1"/>
    <col min="10734" max="10738" width="9.33203125" style="0" hidden="1" customWidth="1"/>
    <col min="10739" max="10739" width="6.33203125" style="0" customWidth="1"/>
    <col min="10740" max="10740" width="5" style="0" customWidth="1"/>
    <col min="10741" max="10741" width="16.66015625" style="0" customWidth="1"/>
    <col min="10742" max="10742" width="11.66015625" style="0" customWidth="1"/>
    <col min="10743" max="10743" width="66.66015625" style="0" customWidth="1"/>
    <col min="10744" max="10744" width="5" style="0" customWidth="1"/>
    <col min="10745" max="10745" width="16" style="0" customWidth="1"/>
    <col min="10746" max="10746" width="8" style="0" customWidth="1"/>
    <col min="10747" max="10747" width="15.66015625" style="0" customWidth="1"/>
    <col min="10748" max="10748" width="14.5" style="0" customWidth="1"/>
    <col min="10749" max="10749" width="18.33203125" style="0" customWidth="1"/>
    <col min="10750" max="10750" width="13.33203125" style="0" bestFit="1" customWidth="1"/>
    <col min="10751" max="10751" width="16.66015625" style="0" customWidth="1"/>
    <col min="10752" max="10752" width="13.33203125" style="0" customWidth="1"/>
    <col min="10753" max="10753" width="16.66015625" style="0" customWidth="1"/>
    <col min="10754" max="10754" width="11.33203125" style="0" customWidth="1"/>
    <col min="10755" max="10755" width="17" style="0" customWidth="1"/>
    <col min="10756" max="10756" width="18.33203125" style="0" customWidth="1"/>
    <col min="10757" max="10757" width="30" style="0" customWidth="1"/>
    <col min="10758" max="10759" width="11.66015625" style="0" customWidth="1"/>
    <col min="10760" max="10760" width="11" style="0" customWidth="1"/>
    <col min="10990" max="10994" width="9.33203125" style="0" hidden="1" customWidth="1"/>
    <col min="10995" max="10995" width="6.33203125" style="0" customWidth="1"/>
    <col min="10996" max="10996" width="5" style="0" customWidth="1"/>
    <col min="10997" max="10997" width="16.66015625" style="0" customWidth="1"/>
    <col min="10998" max="10998" width="11.66015625" style="0" customWidth="1"/>
    <col min="10999" max="10999" width="66.66015625" style="0" customWidth="1"/>
    <col min="11000" max="11000" width="5" style="0" customWidth="1"/>
    <col min="11001" max="11001" width="16" style="0" customWidth="1"/>
    <col min="11002" max="11002" width="8" style="0" customWidth="1"/>
    <col min="11003" max="11003" width="15.66015625" style="0" customWidth="1"/>
    <col min="11004" max="11004" width="14.5" style="0" customWidth="1"/>
    <col min="11005" max="11005" width="18.33203125" style="0" customWidth="1"/>
    <col min="11006" max="11006" width="13.33203125" style="0" bestFit="1" customWidth="1"/>
    <col min="11007" max="11007" width="16.66015625" style="0" customWidth="1"/>
    <col min="11008" max="11008" width="13.33203125" style="0" customWidth="1"/>
    <col min="11009" max="11009" width="16.66015625" style="0" customWidth="1"/>
    <col min="11010" max="11010" width="11.33203125" style="0" customWidth="1"/>
    <col min="11011" max="11011" width="17" style="0" customWidth="1"/>
    <col min="11012" max="11012" width="18.33203125" style="0" customWidth="1"/>
    <col min="11013" max="11013" width="30" style="0" customWidth="1"/>
    <col min="11014" max="11015" width="11.66015625" style="0" customWidth="1"/>
    <col min="11016" max="11016" width="11" style="0" customWidth="1"/>
    <col min="11246" max="11250" width="9.33203125" style="0" hidden="1" customWidth="1"/>
    <col min="11251" max="11251" width="6.33203125" style="0" customWidth="1"/>
    <col min="11252" max="11252" width="5" style="0" customWidth="1"/>
    <col min="11253" max="11253" width="16.66015625" style="0" customWidth="1"/>
    <col min="11254" max="11254" width="11.66015625" style="0" customWidth="1"/>
    <col min="11255" max="11255" width="66.66015625" style="0" customWidth="1"/>
    <col min="11256" max="11256" width="5" style="0" customWidth="1"/>
    <col min="11257" max="11257" width="16" style="0" customWidth="1"/>
    <col min="11258" max="11258" width="8" style="0" customWidth="1"/>
    <col min="11259" max="11259" width="15.66015625" style="0" customWidth="1"/>
    <col min="11260" max="11260" width="14.5" style="0" customWidth="1"/>
    <col min="11261" max="11261" width="18.33203125" style="0" customWidth="1"/>
    <col min="11262" max="11262" width="13.33203125" style="0" bestFit="1" customWidth="1"/>
    <col min="11263" max="11263" width="16.66015625" style="0" customWidth="1"/>
    <col min="11264" max="11264" width="13.33203125" style="0" customWidth="1"/>
    <col min="11265" max="11265" width="16.66015625" style="0" customWidth="1"/>
    <col min="11266" max="11266" width="11.33203125" style="0" customWidth="1"/>
    <col min="11267" max="11267" width="17" style="0" customWidth="1"/>
    <col min="11268" max="11268" width="18.33203125" style="0" customWidth="1"/>
    <col min="11269" max="11269" width="30" style="0" customWidth="1"/>
    <col min="11270" max="11271" width="11.66015625" style="0" customWidth="1"/>
    <col min="11272" max="11272" width="11" style="0" customWidth="1"/>
    <col min="11502" max="11506" width="9.33203125" style="0" hidden="1" customWidth="1"/>
    <col min="11507" max="11507" width="6.33203125" style="0" customWidth="1"/>
    <col min="11508" max="11508" width="5" style="0" customWidth="1"/>
    <col min="11509" max="11509" width="16.66015625" style="0" customWidth="1"/>
    <col min="11510" max="11510" width="11.66015625" style="0" customWidth="1"/>
    <col min="11511" max="11511" width="66.66015625" style="0" customWidth="1"/>
    <col min="11512" max="11512" width="5" style="0" customWidth="1"/>
    <col min="11513" max="11513" width="16" style="0" customWidth="1"/>
    <col min="11514" max="11514" width="8" style="0" customWidth="1"/>
    <col min="11515" max="11515" width="15.66015625" style="0" customWidth="1"/>
    <col min="11516" max="11516" width="14.5" style="0" customWidth="1"/>
    <col min="11517" max="11517" width="18.33203125" style="0" customWidth="1"/>
    <col min="11518" max="11518" width="13.33203125" style="0" bestFit="1" customWidth="1"/>
    <col min="11519" max="11519" width="16.66015625" style="0" customWidth="1"/>
    <col min="11520" max="11520" width="13.33203125" style="0" customWidth="1"/>
    <col min="11521" max="11521" width="16.66015625" style="0" customWidth="1"/>
    <col min="11522" max="11522" width="11.33203125" style="0" customWidth="1"/>
    <col min="11523" max="11523" width="17" style="0" customWidth="1"/>
    <col min="11524" max="11524" width="18.33203125" style="0" customWidth="1"/>
    <col min="11525" max="11525" width="30" style="0" customWidth="1"/>
    <col min="11526" max="11527" width="11.66015625" style="0" customWidth="1"/>
    <col min="11528" max="11528" width="11" style="0" customWidth="1"/>
    <col min="11758" max="11762" width="9.33203125" style="0" hidden="1" customWidth="1"/>
    <col min="11763" max="11763" width="6.33203125" style="0" customWidth="1"/>
    <col min="11764" max="11764" width="5" style="0" customWidth="1"/>
    <col min="11765" max="11765" width="16.66015625" style="0" customWidth="1"/>
    <col min="11766" max="11766" width="11.66015625" style="0" customWidth="1"/>
    <col min="11767" max="11767" width="66.66015625" style="0" customWidth="1"/>
    <col min="11768" max="11768" width="5" style="0" customWidth="1"/>
    <col min="11769" max="11769" width="16" style="0" customWidth="1"/>
    <col min="11770" max="11770" width="8" style="0" customWidth="1"/>
    <col min="11771" max="11771" width="15.66015625" style="0" customWidth="1"/>
    <col min="11772" max="11772" width="14.5" style="0" customWidth="1"/>
    <col min="11773" max="11773" width="18.33203125" style="0" customWidth="1"/>
    <col min="11774" max="11774" width="13.33203125" style="0" bestFit="1" customWidth="1"/>
    <col min="11775" max="11775" width="16.66015625" style="0" customWidth="1"/>
    <col min="11776" max="11776" width="13.33203125" style="0" customWidth="1"/>
    <col min="11777" max="11777" width="16.66015625" style="0" customWidth="1"/>
    <col min="11778" max="11778" width="11.33203125" style="0" customWidth="1"/>
    <col min="11779" max="11779" width="17" style="0" customWidth="1"/>
    <col min="11780" max="11780" width="18.33203125" style="0" customWidth="1"/>
    <col min="11781" max="11781" width="30" style="0" customWidth="1"/>
    <col min="11782" max="11783" width="11.66015625" style="0" customWidth="1"/>
    <col min="11784" max="11784" width="11" style="0" customWidth="1"/>
    <col min="12014" max="12018" width="9.33203125" style="0" hidden="1" customWidth="1"/>
    <col min="12019" max="12019" width="6.33203125" style="0" customWidth="1"/>
    <col min="12020" max="12020" width="5" style="0" customWidth="1"/>
    <col min="12021" max="12021" width="16.66015625" style="0" customWidth="1"/>
    <col min="12022" max="12022" width="11.66015625" style="0" customWidth="1"/>
    <col min="12023" max="12023" width="66.66015625" style="0" customWidth="1"/>
    <col min="12024" max="12024" width="5" style="0" customWidth="1"/>
    <col min="12025" max="12025" width="16" style="0" customWidth="1"/>
    <col min="12026" max="12026" width="8" style="0" customWidth="1"/>
    <col min="12027" max="12027" width="15.66015625" style="0" customWidth="1"/>
    <col min="12028" max="12028" width="14.5" style="0" customWidth="1"/>
    <col min="12029" max="12029" width="18.33203125" style="0" customWidth="1"/>
    <col min="12030" max="12030" width="13.33203125" style="0" bestFit="1" customWidth="1"/>
    <col min="12031" max="12031" width="16.66015625" style="0" customWidth="1"/>
    <col min="12032" max="12032" width="13.33203125" style="0" customWidth="1"/>
    <col min="12033" max="12033" width="16.66015625" style="0" customWidth="1"/>
    <col min="12034" max="12034" width="11.33203125" style="0" customWidth="1"/>
    <col min="12035" max="12035" width="17" style="0" customWidth="1"/>
    <col min="12036" max="12036" width="18.33203125" style="0" customWidth="1"/>
    <col min="12037" max="12037" width="30" style="0" customWidth="1"/>
    <col min="12038" max="12039" width="11.66015625" style="0" customWidth="1"/>
    <col min="12040" max="12040" width="11" style="0" customWidth="1"/>
    <col min="12270" max="12274" width="9.33203125" style="0" hidden="1" customWidth="1"/>
    <col min="12275" max="12275" width="6.33203125" style="0" customWidth="1"/>
    <col min="12276" max="12276" width="5" style="0" customWidth="1"/>
    <col min="12277" max="12277" width="16.66015625" style="0" customWidth="1"/>
    <col min="12278" max="12278" width="11.66015625" style="0" customWidth="1"/>
    <col min="12279" max="12279" width="66.66015625" style="0" customWidth="1"/>
    <col min="12280" max="12280" width="5" style="0" customWidth="1"/>
    <col min="12281" max="12281" width="16" style="0" customWidth="1"/>
    <col min="12282" max="12282" width="8" style="0" customWidth="1"/>
    <col min="12283" max="12283" width="15.66015625" style="0" customWidth="1"/>
    <col min="12284" max="12284" width="14.5" style="0" customWidth="1"/>
    <col min="12285" max="12285" width="18.33203125" style="0" customWidth="1"/>
    <col min="12286" max="12286" width="13.33203125" style="0" bestFit="1" customWidth="1"/>
    <col min="12287" max="12287" width="16.66015625" style="0" customWidth="1"/>
    <col min="12288" max="12288" width="13.33203125" style="0" customWidth="1"/>
    <col min="12289" max="12289" width="16.66015625" style="0" customWidth="1"/>
    <col min="12290" max="12290" width="11.33203125" style="0" customWidth="1"/>
    <col min="12291" max="12291" width="17" style="0" customWidth="1"/>
    <col min="12292" max="12292" width="18.33203125" style="0" customWidth="1"/>
    <col min="12293" max="12293" width="30" style="0" customWidth="1"/>
    <col min="12294" max="12295" width="11.66015625" style="0" customWidth="1"/>
    <col min="12296" max="12296" width="11" style="0" customWidth="1"/>
    <col min="12526" max="12530" width="9.33203125" style="0" hidden="1" customWidth="1"/>
    <col min="12531" max="12531" width="6.33203125" style="0" customWidth="1"/>
    <col min="12532" max="12532" width="5" style="0" customWidth="1"/>
    <col min="12533" max="12533" width="16.66015625" style="0" customWidth="1"/>
    <col min="12534" max="12534" width="11.66015625" style="0" customWidth="1"/>
    <col min="12535" max="12535" width="66.66015625" style="0" customWidth="1"/>
    <col min="12536" max="12536" width="5" style="0" customWidth="1"/>
    <col min="12537" max="12537" width="16" style="0" customWidth="1"/>
    <col min="12538" max="12538" width="8" style="0" customWidth="1"/>
    <col min="12539" max="12539" width="15.66015625" style="0" customWidth="1"/>
    <col min="12540" max="12540" width="14.5" style="0" customWidth="1"/>
    <col min="12541" max="12541" width="18.33203125" style="0" customWidth="1"/>
    <col min="12542" max="12542" width="13.33203125" style="0" bestFit="1" customWidth="1"/>
    <col min="12543" max="12543" width="16.66015625" style="0" customWidth="1"/>
    <col min="12544" max="12544" width="13.33203125" style="0" customWidth="1"/>
    <col min="12545" max="12545" width="16.66015625" style="0" customWidth="1"/>
    <col min="12546" max="12546" width="11.33203125" style="0" customWidth="1"/>
    <col min="12547" max="12547" width="17" style="0" customWidth="1"/>
    <col min="12548" max="12548" width="18.33203125" style="0" customWidth="1"/>
    <col min="12549" max="12549" width="30" style="0" customWidth="1"/>
    <col min="12550" max="12551" width="11.66015625" style="0" customWidth="1"/>
    <col min="12552" max="12552" width="11" style="0" customWidth="1"/>
    <col min="12782" max="12786" width="9.33203125" style="0" hidden="1" customWidth="1"/>
    <col min="12787" max="12787" width="6.33203125" style="0" customWidth="1"/>
    <col min="12788" max="12788" width="5" style="0" customWidth="1"/>
    <col min="12789" max="12789" width="16.66015625" style="0" customWidth="1"/>
    <col min="12790" max="12790" width="11.66015625" style="0" customWidth="1"/>
    <col min="12791" max="12791" width="66.66015625" style="0" customWidth="1"/>
    <col min="12792" max="12792" width="5" style="0" customWidth="1"/>
    <col min="12793" max="12793" width="16" style="0" customWidth="1"/>
    <col min="12794" max="12794" width="8" style="0" customWidth="1"/>
    <col min="12795" max="12795" width="15.66015625" style="0" customWidth="1"/>
    <col min="12796" max="12796" width="14.5" style="0" customWidth="1"/>
    <col min="12797" max="12797" width="18.33203125" style="0" customWidth="1"/>
    <col min="12798" max="12798" width="13.33203125" style="0" bestFit="1" customWidth="1"/>
    <col min="12799" max="12799" width="16.66015625" style="0" customWidth="1"/>
    <col min="12800" max="12800" width="13.33203125" style="0" customWidth="1"/>
    <col min="12801" max="12801" width="16.66015625" style="0" customWidth="1"/>
    <col min="12802" max="12802" width="11.33203125" style="0" customWidth="1"/>
    <col min="12803" max="12803" width="17" style="0" customWidth="1"/>
    <col min="12804" max="12804" width="18.33203125" style="0" customWidth="1"/>
    <col min="12805" max="12805" width="30" style="0" customWidth="1"/>
    <col min="12806" max="12807" width="11.66015625" style="0" customWidth="1"/>
    <col min="12808" max="12808" width="11" style="0" customWidth="1"/>
    <col min="13038" max="13042" width="9.33203125" style="0" hidden="1" customWidth="1"/>
    <col min="13043" max="13043" width="6.33203125" style="0" customWidth="1"/>
    <col min="13044" max="13044" width="5" style="0" customWidth="1"/>
    <col min="13045" max="13045" width="16.66015625" style="0" customWidth="1"/>
    <col min="13046" max="13046" width="11.66015625" style="0" customWidth="1"/>
    <col min="13047" max="13047" width="66.66015625" style="0" customWidth="1"/>
    <col min="13048" max="13048" width="5" style="0" customWidth="1"/>
    <col min="13049" max="13049" width="16" style="0" customWidth="1"/>
    <col min="13050" max="13050" width="8" style="0" customWidth="1"/>
    <col min="13051" max="13051" width="15.66015625" style="0" customWidth="1"/>
    <col min="13052" max="13052" width="14.5" style="0" customWidth="1"/>
    <col min="13053" max="13053" width="18.33203125" style="0" customWidth="1"/>
    <col min="13054" max="13054" width="13.33203125" style="0" bestFit="1" customWidth="1"/>
    <col min="13055" max="13055" width="16.66015625" style="0" customWidth="1"/>
    <col min="13056" max="13056" width="13.33203125" style="0" customWidth="1"/>
    <col min="13057" max="13057" width="16.66015625" style="0" customWidth="1"/>
    <col min="13058" max="13058" width="11.33203125" style="0" customWidth="1"/>
    <col min="13059" max="13059" width="17" style="0" customWidth="1"/>
    <col min="13060" max="13060" width="18.33203125" style="0" customWidth="1"/>
    <col min="13061" max="13061" width="30" style="0" customWidth="1"/>
    <col min="13062" max="13063" width="11.66015625" style="0" customWidth="1"/>
    <col min="13064" max="13064" width="11" style="0" customWidth="1"/>
    <col min="13294" max="13298" width="9.33203125" style="0" hidden="1" customWidth="1"/>
    <col min="13299" max="13299" width="6.33203125" style="0" customWidth="1"/>
    <col min="13300" max="13300" width="5" style="0" customWidth="1"/>
    <col min="13301" max="13301" width="16.66015625" style="0" customWidth="1"/>
    <col min="13302" max="13302" width="11.66015625" style="0" customWidth="1"/>
    <col min="13303" max="13303" width="66.66015625" style="0" customWidth="1"/>
    <col min="13304" max="13304" width="5" style="0" customWidth="1"/>
    <col min="13305" max="13305" width="16" style="0" customWidth="1"/>
    <col min="13306" max="13306" width="8" style="0" customWidth="1"/>
    <col min="13307" max="13307" width="15.66015625" style="0" customWidth="1"/>
    <col min="13308" max="13308" width="14.5" style="0" customWidth="1"/>
    <col min="13309" max="13309" width="18.33203125" style="0" customWidth="1"/>
    <col min="13310" max="13310" width="13.33203125" style="0" bestFit="1" customWidth="1"/>
    <col min="13311" max="13311" width="16.66015625" style="0" customWidth="1"/>
    <col min="13312" max="13312" width="13.33203125" style="0" customWidth="1"/>
    <col min="13313" max="13313" width="16.66015625" style="0" customWidth="1"/>
    <col min="13314" max="13314" width="11.33203125" style="0" customWidth="1"/>
    <col min="13315" max="13315" width="17" style="0" customWidth="1"/>
    <col min="13316" max="13316" width="18.33203125" style="0" customWidth="1"/>
    <col min="13317" max="13317" width="30" style="0" customWidth="1"/>
    <col min="13318" max="13319" width="11.66015625" style="0" customWidth="1"/>
    <col min="13320" max="13320" width="11" style="0" customWidth="1"/>
    <col min="13550" max="13554" width="9.33203125" style="0" hidden="1" customWidth="1"/>
    <col min="13555" max="13555" width="6.33203125" style="0" customWidth="1"/>
    <col min="13556" max="13556" width="5" style="0" customWidth="1"/>
    <col min="13557" max="13557" width="16.66015625" style="0" customWidth="1"/>
    <col min="13558" max="13558" width="11.66015625" style="0" customWidth="1"/>
    <col min="13559" max="13559" width="66.66015625" style="0" customWidth="1"/>
    <col min="13560" max="13560" width="5" style="0" customWidth="1"/>
    <col min="13561" max="13561" width="16" style="0" customWidth="1"/>
    <col min="13562" max="13562" width="8" style="0" customWidth="1"/>
    <col min="13563" max="13563" width="15.66015625" style="0" customWidth="1"/>
    <col min="13564" max="13564" width="14.5" style="0" customWidth="1"/>
    <col min="13565" max="13565" width="18.33203125" style="0" customWidth="1"/>
    <col min="13566" max="13566" width="13.33203125" style="0" bestFit="1" customWidth="1"/>
    <col min="13567" max="13567" width="16.66015625" style="0" customWidth="1"/>
    <col min="13568" max="13568" width="13.33203125" style="0" customWidth="1"/>
    <col min="13569" max="13569" width="16.66015625" style="0" customWidth="1"/>
    <col min="13570" max="13570" width="11.33203125" style="0" customWidth="1"/>
    <col min="13571" max="13571" width="17" style="0" customWidth="1"/>
    <col min="13572" max="13572" width="18.33203125" style="0" customWidth="1"/>
    <col min="13573" max="13573" width="30" style="0" customWidth="1"/>
    <col min="13574" max="13575" width="11.66015625" style="0" customWidth="1"/>
    <col min="13576" max="13576" width="11" style="0" customWidth="1"/>
    <col min="13806" max="13810" width="9.33203125" style="0" hidden="1" customWidth="1"/>
    <col min="13811" max="13811" width="6.33203125" style="0" customWidth="1"/>
    <col min="13812" max="13812" width="5" style="0" customWidth="1"/>
    <col min="13813" max="13813" width="16.66015625" style="0" customWidth="1"/>
    <col min="13814" max="13814" width="11.66015625" style="0" customWidth="1"/>
    <col min="13815" max="13815" width="66.66015625" style="0" customWidth="1"/>
    <col min="13816" max="13816" width="5" style="0" customWidth="1"/>
    <col min="13817" max="13817" width="16" style="0" customWidth="1"/>
    <col min="13818" max="13818" width="8" style="0" customWidth="1"/>
    <col min="13819" max="13819" width="15.66015625" style="0" customWidth="1"/>
    <col min="13820" max="13820" width="14.5" style="0" customWidth="1"/>
    <col min="13821" max="13821" width="18.33203125" style="0" customWidth="1"/>
    <col min="13822" max="13822" width="13.33203125" style="0" bestFit="1" customWidth="1"/>
    <col min="13823" max="13823" width="16.66015625" style="0" customWidth="1"/>
    <col min="13824" max="13824" width="13.33203125" style="0" customWidth="1"/>
    <col min="13825" max="13825" width="16.66015625" style="0" customWidth="1"/>
    <col min="13826" max="13826" width="11.33203125" style="0" customWidth="1"/>
    <col min="13827" max="13827" width="17" style="0" customWidth="1"/>
    <col min="13828" max="13828" width="18.33203125" style="0" customWidth="1"/>
    <col min="13829" max="13829" width="30" style="0" customWidth="1"/>
    <col min="13830" max="13831" width="11.66015625" style="0" customWidth="1"/>
    <col min="13832" max="13832" width="11" style="0" customWidth="1"/>
    <col min="14062" max="14066" width="9.33203125" style="0" hidden="1" customWidth="1"/>
    <col min="14067" max="14067" width="6.33203125" style="0" customWidth="1"/>
    <col min="14068" max="14068" width="5" style="0" customWidth="1"/>
    <col min="14069" max="14069" width="16.66015625" style="0" customWidth="1"/>
    <col min="14070" max="14070" width="11.66015625" style="0" customWidth="1"/>
    <col min="14071" max="14071" width="66.66015625" style="0" customWidth="1"/>
    <col min="14072" max="14072" width="5" style="0" customWidth="1"/>
    <col min="14073" max="14073" width="16" style="0" customWidth="1"/>
    <col min="14074" max="14074" width="8" style="0" customWidth="1"/>
    <col min="14075" max="14075" width="15.66015625" style="0" customWidth="1"/>
    <col min="14076" max="14076" width="14.5" style="0" customWidth="1"/>
    <col min="14077" max="14077" width="18.33203125" style="0" customWidth="1"/>
    <col min="14078" max="14078" width="13.33203125" style="0" bestFit="1" customWidth="1"/>
    <col min="14079" max="14079" width="16.66015625" style="0" customWidth="1"/>
    <col min="14080" max="14080" width="13.33203125" style="0" customWidth="1"/>
    <col min="14081" max="14081" width="16.66015625" style="0" customWidth="1"/>
    <col min="14082" max="14082" width="11.33203125" style="0" customWidth="1"/>
    <col min="14083" max="14083" width="17" style="0" customWidth="1"/>
    <col min="14084" max="14084" width="18.33203125" style="0" customWidth="1"/>
    <col min="14085" max="14085" width="30" style="0" customWidth="1"/>
    <col min="14086" max="14087" width="11.66015625" style="0" customWidth="1"/>
    <col min="14088" max="14088" width="11" style="0" customWidth="1"/>
    <col min="14318" max="14322" width="9.33203125" style="0" hidden="1" customWidth="1"/>
    <col min="14323" max="14323" width="6.33203125" style="0" customWidth="1"/>
    <col min="14324" max="14324" width="5" style="0" customWidth="1"/>
    <col min="14325" max="14325" width="16.66015625" style="0" customWidth="1"/>
    <col min="14326" max="14326" width="11.66015625" style="0" customWidth="1"/>
    <col min="14327" max="14327" width="66.66015625" style="0" customWidth="1"/>
    <col min="14328" max="14328" width="5" style="0" customWidth="1"/>
    <col min="14329" max="14329" width="16" style="0" customWidth="1"/>
    <col min="14330" max="14330" width="8" style="0" customWidth="1"/>
    <col min="14331" max="14331" width="15.66015625" style="0" customWidth="1"/>
    <col min="14332" max="14332" width="14.5" style="0" customWidth="1"/>
    <col min="14333" max="14333" width="18.33203125" style="0" customWidth="1"/>
    <col min="14334" max="14334" width="13.33203125" style="0" bestFit="1" customWidth="1"/>
    <col min="14335" max="14335" width="16.66015625" style="0" customWidth="1"/>
    <col min="14336" max="14336" width="13.33203125" style="0" customWidth="1"/>
    <col min="14337" max="14337" width="16.66015625" style="0" customWidth="1"/>
    <col min="14338" max="14338" width="11.33203125" style="0" customWidth="1"/>
    <col min="14339" max="14339" width="17" style="0" customWidth="1"/>
    <col min="14340" max="14340" width="18.33203125" style="0" customWidth="1"/>
    <col min="14341" max="14341" width="30" style="0" customWidth="1"/>
    <col min="14342" max="14343" width="11.66015625" style="0" customWidth="1"/>
    <col min="14344" max="14344" width="11" style="0" customWidth="1"/>
    <col min="14574" max="14578" width="9.33203125" style="0" hidden="1" customWidth="1"/>
    <col min="14579" max="14579" width="6.33203125" style="0" customWidth="1"/>
    <col min="14580" max="14580" width="5" style="0" customWidth="1"/>
    <col min="14581" max="14581" width="16.66015625" style="0" customWidth="1"/>
    <col min="14582" max="14582" width="11.66015625" style="0" customWidth="1"/>
    <col min="14583" max="14583" width="66.66015625" style="0" customWidth="1"/>
    <col min="14584" max="14584" width="5" style="0" customWidth="1"/>
    <col min="14585" max="14585" width="16" style="0" customWidth="1"/>
    <col min="14586" max="14586" width="8" style="0" customWidth="1"/>
    <col min="14587" max="14587" width="15.66015625" style="0" customWidth="1"/>
    <col min="14588" max="14588" width="14.5" style="0" customWidth="1"/>
    <col min="14589" max="14589" width="18.33203125" style="0" customWidth="1"/>
    <col min="14590" max="14590" width="13.33203125" style="0" bestFit="1" customWidth="1"/>
    <col min="14591" max="14591" width="16.66015625" style="0" customWidth="1"/>
    <col min="14592" max="14592" width="13.33203125" style="0" customWidth="1"/>
    <col min="14593" max="14593" width="16.66015625" style="0" customWidth="1"/>
    <col min="14594" max="14594" width="11.33203125" style="0" customWidth="1"/>
    <col min="14595" max="14595" width="17" style="0" customWidth="1"/>
    <col min="14596" max="14596" width="18.33203125" style="0" customWidth="1"/>
    <col min="14597" max="14597" width="30" style="0" customWidth="1"/>
    <col min="14598" max="14599" width="11.66015625" style="0" customWidth="1"/>
    <col min="14600" max="14600" width="11" style="0" customWidth="1"/>
    <col min="14830" max="14834" width="9.33203125" style="0" hidden="1" customWidth="1"/>
    <col min="14835" max="14835" width="6.33203125" style="0" customWidth="1"/>
    <col min="14836" max="14836" width="5" style="0" customWidth="1"/>
    <col min="14837" max="14837" width="16.66015625" style="0" customWidth="1"/>
    <col min="14838" max="14838" width="11.66015625" style="0" customWidth="1"/>
    <col min="14839" max="14839" width="66.66015625" style="0" customWidth="1"/>
    <col min="14840" max="14840" width="5" style="0" customWidth="1"/>
    <col min="14841" max="14841" width="16" style="0" customWidth="1"/>
    <col min="14842" max="14842" width="8" style="0" customWidth="1"/>
    <col min="14843" max="14843" width="15.66015625" style="0" customWidth="1"/>
    <col min="14844" max="14844" width="14.5" style="0" customWidth="1"/>
    <col min="14845" max="14845" width="18.33203125" style="0" customWidth="1"/>
    <col min="14846" max="14846" width="13.33203125" style="0" bestFit="1" customWidth="1"/>
    <col min="14847" max="14847" width="16.66015625" style="0" customWidth="1"/>
    <col min="14848" max="14848" width="13.33203125" style="0" customWidth="1"/>
    <col min="14849" max="14849" width="16.66015625" style="0" customWidth="1"/>
    <col min="14850" max="14850" width="11.33203125" style="0" customWidth="1"/>
    <col min="14851" max="14851" width="17" style="0" customWidth="1"/>
    <col min="14852" max="14852" width="18.33203125" style="0" customWidth="1"/>
    <col min="14853" max="14853" width="30" style="0" customWidth="1"/>
    <col min="14854" max="14855" width="11.66015625" style="0" customWidth="1"/>
    <col min="14856" max="14856" width="11" style="0" customWidth="1"/>
    <col min="15086" max="15090" width="9.33203125" style="0" hidden="1" customWidth="1"/>
    <col min="15091" max="15091" width="6.33203125" style="0" customWidth="1"/>
    <col min="15092" max="15092" width="5" style="0" customWidth="1"/>
    <col min="15093" max="15093" width="16.66015625" style="0" customWidth="1"/>
    <col min="15094" max="15094" width="11.66015625" style="0" customWidth="1"/>
    <col min="15095" max="15095" width="66.66015625" style="0" customWidth="1"/>
    <col min="15096" max="15096" width="5" style="0" customWidth="1"/>
    <col min="15097" max="15097" width="16" style="0" customWidth="1"/>
    <col min="15098" max="15098" width="8" style="0" customWidth="1"/>
    <col min="15099" max="15099" width="15.66015625" style="0" customWidth="1"/>
    <col min="15100" max="15100" width="14.5" style="0" customWidth="1"/>
    <col min="15101" max="15101" width="18.33203125" style="0" customWidth="1"/>
    <col min="15102" max="15102" width="13.33203125" style="0" bestFit="1" customWidth="1"/>
    <col min="15103" max="15103" width="16.66015625" style="0" customWidth="1"/>
    <col min="15104" max="15104" width="13.33203125" style="0" customWidth="1"/>
    <col min="15105" max="15105" width="16.66015625" style="0" customWidth="1"/>
    <col min="15106" max="15106" width="11.33203125" style="0" customWidth="1"/>
    <col min="15107" max="15107" width="17" style="0" customWidth="1"/>
    <col min="15108" max="15108" width="18.33203125" style="0" customWidth="1"/>
    <col min="15109" max="15109" width="30" style="0" customWidth="1"/>
    <col min="15110" max="15111" width="11.66015625" style="0" customWidth="1"/>
    <col min="15112" max="15112" width="11" style="0" customWidth="1"/>
    <col min="15342" max="15346" width="9.33203125" style="0" hidden="1" customWidth="1"/>
    <col min="15347" max="15347" width="6.33203125" style="0" customWidth="1"/>
    <col min="15348" max="15348" width="5" style="0" customWidth="1"/>
    <col min="15349" max="15349" width="16.66015625" style="0" customWidth="1"/>
    <col min="15350" max="15350" width="11.66015625" style="0" customWidth="1"/>
    <col min="15351" max="15351" width="66.66015625" style="0" customWidth="1"/>
    <col min="15352" max="15352" width="5" style="0" customWidth="1"/>
    <col min="15353" max="15353" width="16" style="0" customWidth="1"/>
    <col min="15354" max="15354" width="8" style="0" customWidth="1"/>
    <col min="15355" max="15355" width="15.66015625" style="0" customWidth="1"/>
    <col min="15356" max="15356" width="14.5" style="0" customWidth="1"/>
    <col min="15357" max="15357" width="18.33203125" style="0" customWidth="1"/>
    <col min="15358" max="15358" width="13.33203125" style="0" bestFit="1" customWidth="1"/>
    <col min="15359" max="15359" width="16.66015625" style="0" customWidth="1"/>
    <col min="15360" max="15360" width="13.33203125" style="0" customWidth="1"/>
    <col min="15361" max="15361" width="16.66015625" style="0" customWidth="1"/>
    <col min="15362" max="15362" width="11.33203125" style="0" customWidth="1"/>
    <col min="15363" max="15363" width="17" style="0" customWidth="1"/>
    <col min="15364" max="15364" width="18.33203125" style="0" customWidth="1"/>
    <col min="15365" max="15365" width="30" style="0" customWidth="1"/>
    <col min="15366" max="15367" width="11.66015625" style="0" customWidth="1"/>
    <col min="15368" max="15368" width="11" style="0" customWidth="1"/>
    <col min="15598" max="15602" width="9.33203125" style="0" hidden="1" customWidth="1"/>
    <col min="15603" max="15603" width="6.33203125" style="0" customWidth="1"/>
    <col min="15604" max="15604" width="5" style="0" customWidth="1"/>
    <col min="15605" max="15605" width="16.66015625" style="0" customWidth="1"/>
    <col min="15606" max="15606" width="11.66015625" style="0" customWidth="1"/>
    <col min="15607" max="15607" width="66.66015625" style="0" customWidth="1"/>
    <col min="15608" max="15608" width="5" style="0" customWidth="1"/>
    <col min="15609" max="15609" width="16" style="0" customWidth="1"/>
    <col min="15610" max="15610" width="8" style="0" customWidth="1"/>
    <col min="15611" max="15611" width="15.66015625" style="0" customWidth="1"/>
    <col min="15612" max="15612" width="14.5" style="0" customWidth="1"/>
    <col min="15613" max="15613" width="18.33203125" style="0" customWidth="1"/>
    <col min="15614" max="15614" width="13.33203125" style="0" bestFit="1" customWidth="1"/>
    <col min="15615" max="15615" width="16.66015625" style="0" customWidth="1"/>
    <col min="15616" max="15616" width="13.33203125" style="0" customWidth="1"/>
    <col min="15617" max="15617" width="16.66015625" style="0" customWidth="1"/>
    <col min="15618" max="15618" width="11.33203125" style="0" customWidth="1"/>
    <col min="15619" max="15619" width="17" style="0" customWidth="1"/>
    <col min="15620" max="15620" width="18.33203125" style="0" customWidth="1"/>
    <col min="15621" max="15621" width="30" style="0" customWidth="1"/>
    <col min="15622" max="15623" width="11.66015625" style="0" customWidth="1"/>
    <col min="15624" max="15624" width="11" style="0" customWidth="1"/>
    <col min="15854" max="15858" width="9.33203125" style="0" hidden="1" customWidth="1"/>
    <col min="15859" max="15859" width="6.33203125" style="0" customWidth="1"/>
    <col min="15860" max="15860" width="5" style="0" customWidth="1"/>
    <col min="15861" max="15861" width="16.66015625" style="0" customWidth="1"/>
    <col min="15862" max="15862" width="11.66015625" style="0" customWidth="1"/>
    <col min="15863" max="15863" width="66.66015625" style="0" customWidth="1"/>
    <col min="15864" max="15864" width="5" style="0" customWidth="1"/>
    <col min="15865" max="15865" width="16" style="0" customWidth="1"/>
    <col min="15866" max="15866" width="8" style="0" customWidth="1"/>
    <col min="15867" max="15867" width="15.66015625" style="0" customWidth="1"/>
    <col min="15868" max="15868" width="14.5" style="0" customWidth="1"/>
    <col min="15869" max="15869" width="18.33203125" style="0" customWidth="1"/>
    <col min="15870" max="15870" width="13.33203125" style="0" bestFit="1" customWidth="1"/>
    <col min="15871" max="15871" width="16.66015625" style="0" customWidth="1"/>
    <col min="15872" max="15872" width="13.33203125" style="0" customWidth="1"/>
    <col min="15873" max="15873" width="16.66015625" style="0" customWidth="1"/>
    <col min="15874" max="15874" width="11.33203125" style="0" customWidth="1"/>
    <col min="15875" max="15875" width="17" style="0" customWidth="1"/>
    <col min="15876" max="15876" width="18.33203125" style="0" customWidth="1"/>
    <col min="15877" max="15877" width="30" style="0" customWidth="1"/>
    <col min="15878" max="15879" width="11.66015625" style="0" customWidth="1"/>
    <col min="15880" max="15880" width="11" style="0" customWidth="1"/>
    <col min="16110" max="16114" width="9.33203125" style="0" hidden="1" customWidth="1"/>
    <col min="16115" max="16115" width="6.33203125" style="0" customWidth="1"/>
    <col min="16116" max="16116" width="5" style="0" customWidth="1"/>
    <col min="16117" max="16117" width="16.66015625" style="0" customWidth="1"/>
    <col min="16118" max="16118" width="11.66015625" style="0" customWidth="1"/>
    <col min="16119" max="16119" width="66.66015625" style="0" customWidth="1"/>
    <col min="16120" max="16120" width="5" style="0" customWidth="1"/>
    <col min="16121" max="16121" width="16" style="0" customWidth="1"/>
    <col min="16122" max="16122" width="8" style="0" customWidth="1"/>
    <col min="16123" max="16123" width="15.66015625" style="0" customWidth="1"/>
    <col min="16124" max="16124" width="14.5" style="0" customWidth="1"/>
    <col min="16125" max="16125" width="18.33203125" style="0" customWidth="1"/>
    <col min="16126" max="16126" width="13.33203125" style="0" bestFit="1" customWidth="1"/>
    <col min="16127" max="16127" width="16.66015625" style="0" customWidth="1"/>
    <col min="16128" max="16128" width="13.33203125" style="0" customWidth="1"/>
    <col min="16129" max="16129" width="16.66015625" style="0" customWidth="1"/>
    <col min="16130" max="16130" width="11.33203125" style="0" customWidth="1"/>
    <col min="16131" max="16131" width="17" style="0" customWidth="1"/>
    <col min="16132" max="16132" width="18.33203125" style="0" customWidth="1"/>
    <col min="16133" max="16133" width="30" style="0" customWidth="1"/>
    <col min="16134" max="16135" width="11.66015625" style="0" customWidth="1"/>
    <col min="16136" max="16136" width="11" style="0" customWidth="1"/>
  </cols>
  <sheetData>
    <row r="2" spans="3:4" ht="31.5">
      <c r="C2" s="3" t="s">
        <v>0</v>
      </c>
      <c r="D2" s="4" t="s">
        <v>485</v>
      </c>
    </row>
    <row r="3" spans="3:4" ht="15.75">
      <c r="C3" s="3" t="s">
        <v>1</v>
      </c>
      <c r="D3" s="7" t="s">
        <v>452</v>
      </c>
    </row>
    <row r="4" spans="3:8" ht="25.5">
      <c r="C4" s="3" t="s">
        <v>3</v>
      </c>
      <c r="D4" s="8" t="s">
        <v>20</v>
      </c>
      <c r="G4" s="197" t="s">
        <v>484</v>
      </c>
      <c r="H4" s="197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319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2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9"/>
      <c r="L8" s="19"/>
    </row>
    <row r="9" spans="1:8" s="24" customFormat="1" ht="11.25">
      <c r="A9" s="20"/>
      <c r="B9" s="20"/>
      <c r="C9" s="20"/>
      <c r="D9" s="27" t="s">
        <v>261</v>
      </c>
      <c r="E9" s="20"/>
      <c r="F9" s="22"/>
      <c r="G9" s="207"/>
      <c r="H9" s="207"/>
    </row>
    <row r="10" spans="1:9" s="35" customFormat="1" ht="12">
      <c r="A10" s="29">
        <v>1</v>
      </c>
      <c r="B10" s="30" t="s">
        <v>16</v>
      </c>
      <c r="C10" s="31" t="s">
        <v>297</v>
      </c>
      <c r="D10" s="32" t="s">
        <v>295</v>
      </c>
      <c r="E10" s="30" t="s">
        <v>296</v>
      </c>
      <c r="F10" s="33">
        <v>1</v>
      </c>
      <c r="G10" s="202"/>
      <c r="H10" s="202">
        <f>F10*G10</f>
        <v>0</v>
      </c>
      <c r="I10" s="155" t="s">
        <v>316</v>
      </c>
    </row>
    <row r="11" spans="1:9" s="41" customFormat="1" ht="12">
      <c r="A11" s="36"/>
      <c r="B11" s="37"/>
      <c r="C11" s="37"/>
      <c r="D11" s="38" t="s">
        <v>265</v>
      </c>
      <c r="E11" s="37"/>
      <c r="F11" s="39"/>
      <c r="G11" s="203"/>
      <c r="H11" s="204"/>
      <c r="I11" s="156" t="s">
        <v>314</v>
      </c>
    </row>
    <row r="12" spans="1:9" s="35" customFormat="1" ht="12">
      <c r="A12" s="29">
        <v>2</v>
      </c>
      <c r="B12" s="30" t="s">
        <v>16</v>
      </c>
      <c r="C12" s="31" t="s">
        <v>299</v>
      </c>
      <c r="D12" s="32" t="s">
        <v>298</v>
      </c>
      <c r="E12" s="30" t="s">
        <v>296</v>
      </c>
      <c r="F12" s="33">
        <v>1</v>
      </c>
      <c r="G12" s="202"/>
      <c r="H12" s="202">
        <f aca="true" t="shared" si="0" ref="H12">F12*G12</f>
        <v>0</v>
      </c>
      <c r="I12" s="155" t="s">
        <v>316</v>
      </c>
    </row>
    <row r="13" spans="1:9" s="41" customFormat="1" ht="33.75">
      <c r="A13" s="36"/>
      <c r="B13" s="37"/>
      <c r="C13" s="37"/>
      <c r="D13" s="38" t="s">
        <v>300</v>
      </c>
      <c r="E13" s="37"/>
      <c r="F13" s="39"/>
      <c r="G13" s="203"/>
      <c r="H13" s="204"/>
      <c r="I13" s="156" t="s">
        <v>314</v>
      </c>
    </row>
    <row r="14" spans="1:9" s="35" customFormat="1" ht="12">
      <c r="A14" s="29">
        <v>3</v>
      </c>
      <c r="B14" s="30" t="s">
        <v>16</v>
      </c>
      <c r="C14" s="31" t="s">
        <v>306</v>
      </c>
      <c r="D14" s="32" t="s">
        <v>305</v>
      </c>
      <c r="E14" s="30" t="s">
        <v>307</v>
      </c>
      <c r="F14" s="33">
        <v>1</v>
      </c>
      <c r="G14" s="202"/>
      <c r="H14" s="202">
        <f aca="true" t="shared" si="1" ref="H14">F14*G14</f>
        <v>0</v>
      </c>
      <c r="I14" s="155" t="s">
        <v>316</v>
      </c>
    </row>
    <row r="15" spans="1:9" s="41" customFormat="1" ht="12">
      <c r="A15" s="36"/>
      <c r="B15" s="37"/>
      <c r="C15" s="37"/>
      <c r="D15" s="38" t="s">
        <v>265</v>
      </c>
      <c r="E15" s="37"/>
      <c r="F15" s="39"/>
      <c r="G15" s="203"/>
      <c r="H15" s="204"/>
      <c r="I15" s="156" t="s">
        <v>314</v>
      </c>
    </row>
    <row r="16" spans="1:9" s="35" customFormat="1" ht="12">
      <c r="A16" s="29">
        <v>4</v>
      </c>
      <c r="B16" s="30" t="s">
        <v>16</v>
      </c>
      <c r="C16" s="31" t="s">
        <v>309</v>
      </c>
      <c r="D16" s="32" t="s">
        <v>308</v>
      </c>
      <c r="E16" s="30" t="s">
        <v>296</v>
      </c>
      <c r="F16" s="33">
        <v>1</v>
      </c>
      <c r="G16" s="202"/>
      <c r="H16" s="202">
        <f aca="true" t="shared" si="2" ref="H16">F16*G16</f>
        <v>0</v>
      </c>
      <c r="I16" s="155" t="s">
        <v>316</v>
      </c>
    </row>
    <row r="17" spans="1:9" s="41" customFormat="1" ht="12">
      <c r="A17" s="36"/>
      <c r="B17" s="37"/>
      <c r="C17" s="37"/>
      <c r="D17" s="38" t="s">
        <v>265</v>
      </c>
      <c r="E17" s="37"/>
      <c r="F17" s="39"/>
      <c r="G17" s="203"/>
      <c r="H17" s="204"/>
      <c r="I17" s="156" t="s">
        <v>314</v>
      </c>
    </row>
    <row r="18" spans="1:9" s="35" customFormat="1" ht="12">
      <c r="A18" s="29">
        <v>5</v>
      </c>
      <c r="B18" s="30" t="s">
        <v>16</v>
      </c>
      <c r="C18" s="31" t="s">
        <v>311</v>
      </c>
      <c r="D18" s="32" t="s">
        <v>310</v>
      </c>
      <c r="E18" s="30" t="s">
        <v>63</v>
      </c>
      <c r="F18" s="33">
        <f>229+4.37</f>
        <v>233.37</v>
      </c>
      <c r="G18" s="202"/>
      <c r="H18" s="202">
        <f aca="true" t="shared" si="3" ref="H18">F18*G18</f>
        <v>0</v>
      </c>
      <c r="I18" s="155" t="s">
        <v>316</v>
      </c>
    </row>
    <row r="19" spans="1:9" s="41" customFormat="1" ht="45">
      <c r="A19" s="36"/>
      <c r="B19" s="37"/>
      <c r="C19" s="37"/>
      <c r="D19" s="38" t="s">
        <v>435</v>
      </c>
      <c r="E19" s="37"/>
      <c r="F19" s="39"/>
      <c r="G19" s="203"/>
      <c r="H19" s="204"/>
      <c r="I19" s="156" t="s">
        <v>314</v>
      </c>
    </row>
    <row r="20" spans="1:9" s="35" customFormat="1" ht="12">
      <c r="A20" s="29">
        <v>6</v>
      </c>
      <c r="B20" s="30" t="s">
        <v>16</v>
      </c>
      <c r="C20" s="31" t="s">
        <v>311</v>
      </c>
      <c r="D20" s="32" t="s">
        <v>312</v>
      </c>
      <c r="E20" s="30" t="s">
        <v>63</v>
      </c>
      <c r="F20" s="33">
        <f>0.15*(215*0.32*0.25)</f>
        <v>2.5799999999999996</v>
      </c>
      <c r="G20" s="202"/>
      <c r="H20" s="202">
        <f aca="true" t="shared" si="4" ref="H20">F20*G20</f>
        <v>0</v>
      </c>
      <c r="I20" s="155" t="s">
        <v>316</v>
      </c>
    </row>
    <row r="21" spans="1:10" s="41" customFormat="1" ht="33.75">
      <c r="A21" s="36"/>
      <c r="B21" s="37"/>
      <c r="C21" s="37"/>
      <c r="D21" s="38" t="s">
        <v>483</v>
      </c>
      <c r="E21" s="37"/>
      <c r="F21" s="39"/>
      <c r="G21" s="203"/>
      <c r="H21" s="204"/>
      <c r="I21" s="156" t="s">
        <v>314</v>
      </c>
      <c r="J21" s="41" t="s">
        <v>436</v>
      </c>
    </row>
    <row r="22" spans="1:8" s="41" customFormat="1" ht="15" customHeight="1">
      <c r="A22" s="25"/>
      <c r="B22" s="17"/>
      <c r="C22" s="26"/>
      <c r="D22" s="27" t="s">
        <v>261</v>
      </c>
      <c r="E22" s="108" t="s">
        <v>18</v>
      </c>
      <c r="F22" s="109"/>
      <c r="G22" s="205"/>
      <c r="H22" s="206">
        <f>SUM(H10:H21)</f>
        <v>0</v>
      </c>
    </row>
    <row r="23" spans="1:8" s="24" customFormat="1" ht="11.25">
      <c r="A23" s="20"/>
      <c r="B23" s="20"/>
      <c r="C23" s="20"/>
      <c r="D23" s="21"/>
      <c r="E23" s="20"/>
      <c r="F23" s="22"/>
      <c r="G23" s="207"/>
      <c r="H23" s="207"/>
    </row>
    <row r="24" spans="1:8" s="24" customFormat="1" ht="11.25">
      <c r="A24" s="20"/>
      <c r="B24" s="20"/>
      <c r="C24" s="20"/>
      <c r="D24" s="27" t="s">
        <v>59</v>
      </c>
      <c r="E24" s="20"/>
      <c r="F24" s="22"/>
      <c r="G24" s="207"/>
      <c r="H24" s="207"/>
    </row>
    <row r="25" spans="1:9" s="35" customFormat="1" ht="12">
      <c r="A25" s="29">
        <v>7</v>
      </c>
      <c r="B25" s="30" t="s">
        <v>16</v>
      </c>
      <c r="C25" s="31" t="s">
        <v>262</v>
      </c>
      <c r="D25" s="32" t="s">
        <v>417</v>
      </c>
      <c r="E25" s="30" t="s">
        <v>63</v>
      </c>
      <c r="F25" s="33">
        <f>130+14+51</f>
        <v>195</v>
      </c>
      <c r="G25" s="202"/>
      <c r="H25" s="202">
        <f>F25*G25</f>
        <v>0</v>
      </c>
      <c r="I25" s="155" t="s">
        <v>316</v>
      </c>
    </row>
    <row r="26" spans="1:9" s="41" customFormat="1" ht="45">
      <c r="A26" s="36"/>
      <c r="B26" s="37"/>
      <c r="C26" s="37"/>
      <c r="D26" s="38" t="s">
        <v>437</v>
      </c>
      <c r="E26" s="37"/>
      <c r="F26" s="39"/>
      <c r="G26" s="203"/>
      <c r="H26" s="204"/>
      <c r="I26" s="156" t="s">
        <v>314</v>
      </c>
    </row>
    <row r="27" spans="1:9" s="35" customFormat="1" ht="12">
      <c r="A27" s="29">
        <v>8</v>
      </c>
      <c r="B27" s="30" t="s">
        <v>16</v>
      </c>
      <c r="C27" s="31" t="s">
        <v>264</v>
      </c>
      <c r="D27" s="32" t="s">
        <v>263</v>
      </c>
      <c r="E27" s="30" t="s">
        <v>63</v>
      </c>
      <c r="F27" s="33">
        <v>420</v>
      </c>
      <c r="G27" s="202"/>
      <c r="H27" s="202">
        <f aca="true" t="shared" si="5" ref="H27:H41">F27*G27</f>
        <v>0</v>
      </c>
      <c r="I27" s="155" t="s">
        <v>316</v>
      </c>
    </row>
    <row r="28" spans="1:9" s="41" customFormat="1" ht="12">
      <c r="A28" s="36"/>
      <c r="B28" s="37"/>
      <c r="C28" s="37"/>
      <c r="D28" s="38" t="s">
        <v>265</v>
      </c>
      <c r="E28" s="37"/>
      <c r="F28" s="39"/>
      <c r="G28" s="203"/>
      <c r="H28" s="204"/>
      <c r="I28" s="156" t="s">
        <v>314</v>
      </c>
    </row>
    <row r="29" spans="1:9" s="35" customFormat="1" ht="12">
      <c r="A29" s="29">
        <v>9</v>
      </c>
      <c r="B29" s="30" t="s">
        <v>16</v>
      </c>
      <c r="C29" s="31" t="s">
        <v>267</v>
      </c>
      <c r="D29" s="32" t="s">
        <v>266</v>
      </c>
      <c r="E29" s="30" t="s">
        <v>63</v>
      </c>
      <c r="F29" s="33">
        <v>120</v>
      </c>
      <c r="G29" s="202"/>
      <c r="H29" s="202">
        <f t="shared" si="5"/>
        <v>0</v>
      </c>
      <c r="I29" s="155" t="s">
        <v>316</v>
      </c>
    </row>
    <row r="30" spans="1:9" s="41" customFormat="1" ht="12">
      <c r="A30" s="36"/>
      <c r="B30" s="37"/>
      <c r="C30" s="37"/>
      <c r="D30" s="38" t="s">
        <v>265</v>
      </c>
      <c r="E30" s="37"/>
      <c r="F30" s="39"/>
      <c r="G30" s="203"/>
      <c r="H30" s="204"/>
      <c r="I30" s="156" t="s">
        <v>314</v>
      </c>
    </row>
    <row r="31" spans="1:9" s="35" customFormat="1" ht="12">
      <c r="A31" s="29">
        <v>10</v>
      </c>
      <c r="B31" s="30" t="s">
        <v>16</v>
      </c>
      <c r="C31" s="31" t="s">
        <v>269</v>
      </c>
      <c r="D31" s="32" t="s">
        <v>268</v>
      </c>
      <c r="E31" s="30" t="s">
        <v>52</v>
      </c>
      <c r="F31" s="33">
        <f>257</f>
        <v>257</v>
      </c>
      <c r="G31" s="202"/>
      <c r="H31" s="202">
        <f t="shared" si="5"/>
        <v>0</v>
      </c>
      <c r="I31" s="155" t="s">
        <v>316</v>
      </c>
    </row>
    <row r="32" spans="1:9" s="41" customFormat="1" ht="22.5">
      <c r="A32" s="36"/>
      <c r="B32" s="37"/>
      <c r="C32" s="37"/>
      <c r="D32" s="38" t="s">
        <v>438</v>
      </c>
      <c r="E32" s="37"/>
      <c r="F32" s="39"/>
      <c r="G32" s="203"/>
      <c r="H32" s="204"/>
      <c r="I32" s="156" t="s">
        <v>314</v>
      </c>
    </row>
    <row r="33" spans="1:9" s="35" customFormat="1" ht="12">
      <c r="A33" s="29">
        <v>11</v>
      </c>
      <c r="B33" s="30" t="s">
        <v>16</v>
      </c>
      <c r="C33" s="31" t="s">
        <v>282</v>
      </c>
      <c r="D33" s="32" t="s">
        <v>281</v>
      </c>
      <c r="E33" s="30" t="s">
        <v>77</v>
      </c>
      <c r="F33" s="33">
        <f>215</f>
        <v>215</v>
      </c>
      <c r="G33" s="202"/>
      <c r="H33" s="202">
        <f t="shared" si="5"/>
        <v>0</v>
      </c>
      <c r="I33" s="155" t="s">
        <v>316</v>
      </c>
    </row>
    <row r="34" spans="1:9" s="41" customFormat="1" ht="67.5">
      <c r="A34" s="36"/>
      <c r="B34" s="37"/>
      <c r="C34" s="37"/>
      <c r="D34" s="38" t="s">
        <v>439</v>
      </c>
      <c r="E34" s="37"/>
      <c r="F34" s="39"/>
      <c r="G34" s="203"/>
      <c r="H34" s="204"/>
      <c r="I34" s="156" t="s">
        <v>314</v>
      </c>
    </row>
    <row r="35" spans="1:9" s="35" customFormat="1" ht="12">
      <c r="A35" s="29">
        <v>12</v>
      </c>
      <c r="B35" s="30" t="s">
        <v>16</v>
      </c>
      <c r="C35" s="31" t="s">
        <v>366</v>
      </c>
      <c r="D35" s="32" t="s">
        <v>284</v>
      </c>
      <c r="E35" s="30" t="s">
        <v>52</v>
      </c>
      <c r="F35" s="33">
        <f>370+297+5.5+2+9+2.5</f>
        <v>686</v>
      </c>
      <c r="G35" s="202"/>
      <c r="H35" s="202">
        <f t="shared" si="5"/>
        <v>0</v>
      </c>
      <c r="I35" s="155" t="s">
        <v>316</v>
      </c>
    </row>
    <row r="36" spans="1:9" s="41" customFormat="1" ht="33.75">
      <c r="A36" s="36"/>
      <c r="B36" s="37"/>
      <c r="C36" s="37"/>
      <c r="D36" s="38" t="s">
        <v>440</v>
      </c>
      <c r="E36" s="37"/>
      <c r="F36" s="39"/>
      <c r="G36" s="203"/>
      <c r="H36" s="204"/>
      <c r="I36" s="156" t="s">
        <v>314</v>
      </c>
    </row>
    <row r="37" spans="1:9" s="35" customFormat="1" ht="12">
      <c r="A37" s="29">
        <v>13</v>
      </c>
      <c r="B37" s="30" t="s">
        <v>16</v>
      </c>
      <c r="C37" s="31" t="s">
        <v>286</v>
      </c>
      <c r="D37" s="32" t="s">
        <v>285</v>
      </c>
      <c r="E37" s="30" t="s">
        <v>63</v>
      </c>
      <c r="F37" s="33">
        <v>229</v>
      </c>
      <c r="G37" s="202"/>
      <c r="H37" s="202">
        <f t="shared" si="5"/>
        <v>0</v>
      </c>
      <c r="I37" s="155" t="s">
        <v>316</v>
      </c>
    </row>
    <row r="38" spans="1:9" s="41" customFormat="1" ht="33.75">
      <c r="A38" s="36"/>
      <c r="B38" s="37"/>
      <c r="C38" s="37"/>
      <c r="D38" s="38" t="s">
        <v>441</v>
      </c>
      <c r="E38" s="37"/>
      <c r="F38" s="39"/>
      <c r="G38" s="203"/>
      <c r="H38" s="204"/>
      <c r="I38" s="156" t="s">
        <v>314</v>
      </c>
    </row>
    <row r="39" spans="1:9" s="35" customFormat="1" ht="12">
      <c r="A39" s="29">
        <v>14</v>
      </c>
      <c r="B39" s="30" t="s">
        <v>16</v>
      </c>
      <c r="C39" s="31" t="s">
        <v>288</v>
      </c>
      <c r="D39" s="32" t="s">
        <v>287</v>
      </c>
      <c r="E39" s="30" t="s">
        <v>63</v>
      </c>
      <c r="F39" s="33">
        <f>0.23*(5.5+2+9+2.5)</f>
        <v>4.37</v>
      </c>
      <c r="G39" s="202"/>
      <c r="H39" s="202">
        <f t="shared" si="5"/>
        <v>0</v>
      </c>
      <c r="I39" s="155" t="s">
        <v>316</v>
      </c>
    </row>
    <row r="40" spans="1:9" s="41" customFormat="1" ht="45">
      <c r="A40" s="36"/>
      <c r="B40" s="37"/>
      <c r="C40" s="37"/>
      <c r="D40" s="38" t="s">
        <v>416</v>
      </c>
      <c r="E40" s="37"/>
      <c r="F40" s="39"/>
      <c r="G40" s="203"/>
      <c r="H40" s="204"/>
      <c r="I40" s="156" t="s">
        <v>314</v>
      </c>
    </row>
    <row r="41" spans="1:9" s="35" customFormat="1" ht="12">
      <c r="A41" s="29">
        <v>15</v>
      </c>
      <c r="B41" s="30" t="s">
        <v>16</v>
      </c>
      <c r="C41" s="31" t="s">
        <v>290</v>
      </c>
      <c r="D41" s="32" t="s">
        <v>289</v>
      </c>
      <c r="E41" s="30" t="s">
        <v>52</v>
      </c>
      <c r="F41" s="33">
        <f>205*1.25</f>
        <v>256.25</v>
      </c>
      <c r="G41" s="202"/>
      <c r="H41" s="202">
        <f t="shared" si="5"/>
        <v>0</v>
      </c>
      <c r="I41" s="155" t="s">
        <v>316</v>
      </c>
    </row>
    <row r="42" spans="1:9" s="41" customFormat="1" ht="22.5">
      <c r="A42" s="36"/>
      <c r="B42" s="37"/>
      <c r="C42" s="37"/>
      <c r="D42" s="38" t="s">
        <v>438</v>
      </c>
      <c r="E42" s="37"/>
      <c r="F42" s="39"/>
      <c r="G42" s="203"/>
      <c r="H42" s="204"/>
      <c r="I42" s="156" t="s">
        <v>314</v>
      </c>
    </row>
    <row r="43" spans="1:8" s="41" customFormat="1" ht="15" customHeight="1">
      <c r="A43" s="25"/>
      <c r="B43" s="17"/>
      <c r="C43" s="26"/>
      <c r="D43" s="27" t="s">
        <v>59</v>
      </c>
      <c r="E43" s="108" t="s">
        <v>18</v>
      </c>
      <c r="F43" s="109"/>
      <c r="G43" s="205"/>
      <c r="H43" s="206">
        <f>SUM(H25:H42)</f>
        <v>0</v>
      </c>
    </row>
    <row r="44" spans="1:8" s="41" customFormat="1" ht="15" customHeight="1">
      <c r="A44" s="25"/>
      <c r="B44" s="17"/>
      <c r="C44" s="26"/>
      <c r="D44" s="27"/>
      <c r="E44" s="108"/>
      <c r="F44" s="109"/>
      <c r="G44" s="205"/>
      <c r="H44" s="206"/>
    </row>
    <row r="45" spans="1:8" s="24" customFormat="1" ht="11.25">
      <c r="A45" s="20"/>
      <c r="B45" s="20"/>
      <c r="C45" s="20"/>
      <c r="D45" s="27" t="s">
        <v>270</v>
      </c>
      <c r="E45" s="20"/>
      <c r="F45" s="22"/>
      <c r="G45" s="207"/>
      <c r="H45" s="207"/>
    </row>
    <row r="46" spans="1:9" s="35" customFormat="1" ht="12">
      <c r="A46" s="29">
        <v>16</v>
      </c>
      <c r="B46" s="30" t="s">
        <v>16</v>
      </c>
      <c r="C46" s="31" t="s">
        <v>359</v>
      </c>
      <c r="D46" s="32" t="s">
        <v>358</v>
      </c>
      <c r="E46" s="30" t="s">
        <v>52</v>
      </c>
      <c r="F46" s="33">
        <f>2290+370+297</f>
        <v>2957</v>
      </c>
      <c r="G46" s="202"/>
      <c r="H46" s="202">
        <f aca="true" t="shared" si="6" ref="H46:H60">F46*G46</f>
        <v>0</v>
      </c>
      <c r="I46" s="155" t="s">
        <v>316</v>
      </c>
    </row>
    <row r="47" spans="1:9" s="41" customFormat="1" ht="22.5">
      <c r="A47" s="36"/>
      <c r="B47" s="37"/>
      <c r="C47" s="37"/>
      <c r="D47" s="38" t="s">
        <v>442</v>
      </c>
      <c r="E47" s="37"/>
      <c r="F47" s="39"/>
      <c r="G47" s="203"/>
      <c r="H47" s="204"/>
      <c r="I47" s="156" t="s">
        <v>314</v>
      </c>
    </row>
    <row r="48" spans="1:9" s="35" customFormat="1" ht="12">
      <c r="A48" s="29">
        <v>17</v>
      </c>
      <c r="B48" s="30" t="s">
        <v>16</v>
      </c>
      <c r="C48" s="31" t="s">
        <v>361</v>
      </c>
      <c r="D48" s="32" t="s">
        <v>360</v>
      </c>
      <c r="E48" s="30" t="s">
        <v>52</v>
      </c>
      <c r="F48" s="33">
        <f>2290+370+297+5.5+2+9+2.5</f>
        <v>2976</v>
      </c>
      <c r="G48" s="202"/>
      <c r="H48" s="202">
        <f aca="true" t="shared" si="7" ref="H48">F48*G48</f>
        <v>0</v>
      </c>
      <c r="I48" s="155" t="s">
        <v>316</v>
      </c>
    </row>
    <row r="49" spans="1:9" s="41" customFormat="1" ht="33.75">
      <c r="A49" s="36"/>
      <c r="B49" s="37"/>
      <c r="C49" s="37"/>
      <c r="D49" s="38" t="s">
        <v>443</v>
      </c>
      <c r="E49" s="37"/>
      <c r="F49" s="39"/>
      <c r="G49" s="203"/>
      <c r="H49" s="204"/>
      <c r="I49" s="156" t="s">
        <v>314</v>
      </c>
    </row>
    <row r="50" spans="1:9" s="35" customFormat="1" ht="12">
      <c r="A50" s="29">
        <v>18</v>
      </c>
      <c r="B50" s="30" t="s">
        <v>16</v>
      </c>
      <c r="C50" s="31" t="s">
        <v>272</v>
      </c>
      <c r="D50" s="32" t="s">
        <v>271</v>
      </c>
      <c r="E50" s="30" t="s">
        <v>52</v>
      </c>
      <c r="F50" s="33">
        <f>2290+370+297</f>
        <v>2957</v>
      </c>
      <c r="G50" s="202"/>
      <c r="H50" s="202">
        <f t="shared" si="6"/>
        <v>0</v>
      </c>
      <c r="I50" s="155" t="s">
        <v>316</v>
      </c>
    </row>
    <row r="51" spans="1:9" s="41" customFormat="1" ht="22.5">
      <c r="A51" s="36"/>
      <c r="B51" s="37"/>
      <c r="C51" s="37"/>
      <c r="D51" s="38" t="s">
        <v>442</v>
      </c>
      <c r="E51" s="37"/>
      <c r="F51" s="39"/>
      <c r="G51" s="203"/>
      <c r="H51" s="204"/>
      <c r="I51" s="156" t="s">
        <v>314</v>
      </c>
    </row>
    <row r="52" spans="1:9" s="35" customFormat="1" ht="12">
      <c r="A52" s="29">
        <v>19</v>
      </c>
      <c r="B52" s="30" t="s">
        <v>16</v>
      </c>
      <c r="C52" s="31" t="s">
        <v>276</v>
      </c>
      <c r="D52" s="32" t="s">
        <v>275</v>
      </c>
      <c r="E52" s="30" t="s">
        <v>52</v>
      </c>
      <c r="F52" s="33">
        <f>5.5+2+9+2.5</f>
        <v>19</v>
      </c>
      <c r="G52" s="202"/>
      <c r="H52" s="202">
        <f t="shared" si="6"/>
        <v>0</v>
      </c>
      <c r="I52" s="155" t="s">
        <v>316</v>
      </c>
    </row>
    <row r="53" spans="1:9" s="41" customFormat="1" ht="22.5">
      <c r="A53" s="36"/>
      <c r="B53" s="37"/>
      <c r="C53" s="37"/>
      <c r="D53" s="38" t="s">
        <v>444</v>
      </c>
      <c r="E53" s="37"/>
      <c r="F53" s="39"/>
      <c r="G53" s="203"/>
      <c r="H53" s="204"/>
      <c r="I53" s="156" t="s">
        <v>314</v>
      </c>
    </row>
    <row r="54" spans="1:9" s="35" customFormat="1" ht="12">
      <c r="A54" s="29">
        <v>20</v>
      </c>
      <c r="B54" s="30" t="s">
        <v>16</v>
      </c>
      <c r="C54" s="31" t="s">
        <v>363</v>
      </c>
      <c r="D54" s="32" t="s">
        <v>362</v>
      </c>
      <c r="E54" s="30" t="s">
        <v>52</v>
      </c>
      <c r="F54" s="33">
        <f>370+297+5.5+2+9+2.5</f>
        <v>686</v>
      </c>
      <c r="G54" s="202"/>
      <c r="H54" s="202">
        <f t="shared" si="6"/>
        <v>0</v>
      </c>
      <c r="I54" s="155" t="s">
        <v>316</v>
      </c>
    </row>
    <row r="55" spans="1:9" s="41" customFormat="1" ht="33.75">
      <c r="A55" s="36"/>
      <c r="B55" s="37"/>
      <c r="C55" s="37"/>
      <c r="D55" s="38" t="s">
        <v>445</v>
      </c>
      <c r="E55" s="37"/>
      <c r="F55" s="39"/>
      <c r="G55" s="203"/>
      <c r="H55" s="204"/>
      <c r="I55" s="156" t="s">
        <v>314</v>
      </c>
    </row>
    <row r="56" spans="1:9" s="35" customFormat="1" ht="12">
      <c r="A56" s="29">
        <v>21</v>
      </c>
      <c r="B56" s="30" t="s">
        <v>16</v>
      </c>
      <c r="C56" s="31" t="s">
        <v>365</v>
      </c>
      <c r="D56" s="32" t="s">
        <v>364</v>
      </c>
      <c r="E56" s="30" t="s">
        <v>63</v>
      </c>
      <c r="F56" s="33">
        <f>((370+297)*0.35)+((5.5+2+9+2.5)*0.12)</f>
        <v>235.73</v>
      </c>
      <c r="G56" s="202"/>
      <c r="H56" s="202">
        <f t="shared" si="6"/>
        <v>0</v>
      </c>
      <c r="I56" s="155" t="s">
        <v>316</v>
      </c>
    </row>
    <row r="57" spans="1:9" s="41" customFormat="1" ht="45">
      <c r="A57" s="36"/>
      <c r="B57" s="37"/>
      <c r="C57" s="37"/>
      <c r="D57" s="38" t="s">
        <v>446</v>
      </c>
      <c r="E57" s="37"/>
      <c r="F57" s="39"/>
      <c r="G57" s="203"/>
      <c r="H57" s="204"/>
      <c r="I57" s="156" t="s">
        <v>314</v>
      </c>
    </row>
    <row r="58" spans="1:9" s="35" customFormat="1" ht="12">
      <c r="A58" s="29">
        <v>22</v>
      </c>
      <c r="B58" s="30" t="s">
        <v>16</v>
      </c>
      <c r="C58" s="31" t="s">
        <v>274</v>
      </c>
      <c r="D58" s="32" t="s">
        <v>273</v>
      </c>
      <c r="E58" s="30" t="s">
        <v>52</v>
      </c>
      <c r="F58" s="33">
        <f>5.5+2+9+2.5</f>
        <v>19</v>
      </c>
      <c r="G58" s="202"/>
      <c r="H58" s="202">
        <f t="shared" si="6"/>
        <v>0</v>
      </c>
      <c r="I58" s="155" t="s">
        <v>316</v>
      </c>
    </row>
    <row r="59" spans="1:9" s="41" customFormat="1" ht="33.75">
      <c r="A59" s="36"/>
      <c r="B59" s="37"/>
      <c r="C59" s="37"/>
      <c r="D59" s="38" t="s">
        <v>447</v>
      </c>
      <c r="E59" s="37"/>
      <c r="F59" s="39"/>
      <c r="G59" s="203"/>
      <c r="H59" s="204"/>
      <c r="I59" s="156" t="s">
        <v>314</v>
      </c>
    </row>
    <row r="60" spans="1:9" s="35" customFormat="1" ht="12">
      <c r="A60" s="29">
        <v>23</v>
      </c>
      <c r="B60" s="30" t="s">
        <v>16</v>
      </c>
      <c r="C60" s="31" t="s">
        <v>291</v>
      </c>
      <c r="D60" s="32" t="s">
        <v>292</v>
      </c>
      <c r="E60" s="30" t="s">
        <v>52</v>
      </c>
      <c r="F60" s="33">
        <v>4.5</v>
      </c>
      <c r="G60" s="202"/>
      <c r="H60" s="202">
        <f t="shared" si="6"/>
        <v>0</v>
      </c>
      <c r="I60" s="155" t="s">
        <v>316</v>
      </c>
    </row>
    <row r="61" spans="1:9" s="41" customFormat="1" ht="45">
      <c r="A61" s="36"/>
      <c r="B61" s="37"/>
      <c r="C61" s="37"/>
      <c r="D61" s="38" t="s">
        <v>415</v>
      </c>
      <c r="E61" s="37"/>
      <c r="F61" s="39"/>
      <c r="G61" s="203"/>
      <c r="H61" s="204"/>
      <c r="I61" s="156" t="s">
        <v>314</v>
      </c>
    </row>
    <row r="62" spans="1:8" s="41" customFormat="1" ht="15" customHeight="1">
      <c r="A62" s="25"/>
      <c r="B62" s="17"/>
      <c r="C62" s="26"/>
      <c r="D62" s="27" t="s">
        <v>270</v>
      </c>
      <c r="E62" s="108" t="s">
        <v>18</v>
      </c>
      <c r="F62" s="109"/>
      <c r="G62" s="205"/>
      <c r="H62" s="206">
        <f>SUM(H46:H61)</f>
        <v>0</v>
      </c>
    </row>
    <row r="63" spans="1:8" s="41" customFormat="1" ht="15" customHeight="1">
      <c r="A63" s="25"/>
      <c r="B63" s="17"/>
      <c r="C63" s="26"/>
      <c r="D63" s="27"/>
      <c r="E63" s="108"/>
      <c r="F63" s="109"/>
      <c r="G63" s="205"/>
      <c r="H63" s="206"/>
    </row>
    <row r="64" spans="1:8" s="24" customFormat="1" ht="11.25">
      <c r="A64" s="20"/>
      <c r="B64" s="20"/>
      <c r="C64" s="20"/>
      <c r="D64" s="27" t="s">
        <v>15</v>
      </c>
      <c r="E64" s="20"/>
      <c r="F64" s="22"/>
      <c r="G64" s="207"/>
      <c r="H64" s="207"/>
    </row>
    <row r="65" spans="1:9" s="35" customFormat="1" ht="12">
      <c r="A65" s="29">
        <v>24</v>
      </c>
      <c r="B65" s="30" t="s">
        <v>16</v>
      </c>
      <c r="C65" s="31" t="s">
        <v>278</v>
      </c>
      <c r="D65" s="32" t="s">
        <v>277</v>
      </c>
      <c r="E65" s="30" t="s">
        <v>77</v>
      </c>
      <c r="F65" s="33">
        <v>169</v>
      </c>
      <c r="G65" s="202"/>
      <c r="H65" s="202">
        <f aca="true" t="shared" si="8" ref="H65:H75">F65*G65</f>
        <v>0</v>
      </c>
      <c r="I65" s="155" t="s">
        <v>316</v>
      </c>
    </row>
    <row r="66" spans="1:9" s="41" customFormat="1" ht="22.5">
      <c r="A66" s="36"/>
      <c r="B66" s="37"/>
      <c r="C66" s="37"/>
      <c r="D66" s="38" t="s">
        <v>448</v>
      </c>
      <c r="E66" s="37"/>
      <c r="F66" s="39"/>
      <c r="G66" s="203"/>
      <c r="H66" s="204"/>
      <c r="I66" s="156" t="s">
        <v>314</v>
      </c>
    </row>
    <row r="67" spans="1:9" s="35" customFormat="1" ht="12">
      <c r="A67" s="29">
        <v>25</v>
      </c>
      <c r="B67" s="30" t="s">
        <v>16</v>
      </c>
      <c r="C67" s="31" t="s">
        <v>280</v>
      </c>
      <c r="D67" s="32" t="s">
        <v>279</v>
      </c>
      <c r="E67" s="30" t="s">
        <v>77</v>
      </c>
      <c r="F67" s="33">
        <v>400</v>
      </c>
      <c r="G67" s="202"/>
      <c r="H67" s="202">
        <f t="shared" si="8"/>
        <v>0</v>
      </c>
      <c r="I67" s="155" t="s">
        <v>316</v>
      </c>
    </row>
    <row r="68" spans="1:9" s="41" customFormat="1" ht="22.5">
      <c r="A68" s="36"/>
      <c r="B68" s="37"/>
      <c r="C68" s="37"/>
      <c r="D68" s="38" t="s">
        <v>449</v>
      </c>
      <c r="E68" s="37"/>
      <c r="F68" s="39"/>
      <c r="G68" s="203"/>
      <c r="H68" s="204"/>
      <c r="I68" s="156" t="s">
        <v>314</v>
      </c>
    </row>
    <row r="69" spans="1:11" s="35" customFormat="1" ht="12">
      <c r="A69" s="29">
        <v>26</v>
      </c>
      <c r="B69" s="30" t="s">
        <v>16</v>
      </c>
      <c r="C69" s="31" t="s">
        <v>283</v>
      </c>
      <c r="D69" s="32" t="s">
        <v>414</v>
      </c>
      <c r="E69" s="30" t="s">
        <v>77</v>
      </c>
      <c r="F69" s="33">
        <v>152</v>
      </c>
      <c r="G69" s="202"/>
      <c r="H69" s="202">
        <f t="shared" si="8"/>
        <v>0</v>
      </c>
      <c r="I69" s="155" t="s">
        <v>316</v>
      </c>
      <c r="K69" s="41"/>
    </row>
    <row r="70" spans="1:9" s="41" customFormat="1" ht="67.5">
      <c r="A70" s="36"/>
      <c r="B70" s="37"/>
      <c r="C70" s="37"/>
      <c r="D70" s="38" t="s">
        <v>450</v>
      </c>
      <c r="E70" s="37"/>
      <c r="F70" s="39"/>
      <c r="G70" s="203"/>
      <c r="H70" s="204"/>
      <c r="I70" s="156" t="s">
        <v>314</v>
      </c>
    </row>
    <row r="71" spans="1:9" s="41" customFormat="1" ht="12">
      <c r="A71" s="29">
        <v>27</v>
      </c>
      <c r="B71" s="30" t="s">
        <v>16</v>
      </c>
      <c r="C71" s="31" t="s">
        <v>413</v>
      </c>
      <c r="D71" s="32" t="s">
        <v>412</v>
      </c>
      <c r="E71" s="30" t="s">
        <v>77</v>
      </c>
      <c r="F71" s="33">
        <v>85</v>
      </c>
      <c r="G71" s="202"/>
      <c r="H71" s="202">
        <f aca="true" t="shared" si="9" ref="H71">F71*G71</f>
        <v>0</v>
      </c>
      <c r="I71" s="155" t="s">
        <v>316</v>
      </c>
    </row>
    <row r="72" spans="1:9" s="41" customFormat="1" ht="45">
      <c r="A72" s="36"/>
      <c r="B72" s="37"/>
      <c r="C72" s="37"/>
      <c r="D72" s="38" t="s">
        <v>433</v>
      </c>
      <c r="E72" s="37"/>
      <c r="F72" s="39"/>
      <c r="G72" s="203"/>
      <c r="H72" s="204"/>
      <c r="I72" s="156" t="s">
        <v>314</v>
      </c>
    </row>
    <row r="73" spans="1:9" s="35" customFormat="1" ht="12">
      <c r="A73" s="29">
        <v>28</v>
      </c>
      <c r="B73" s="30" t="s">
        <v>16</v>
      </c>
      <c r="C73" s="31" t="s">
        <v>294</v>
      </c>
      <c r="D73" s="32" t="s">
        <v>293</v>
      </c>
      <c r="E73" s="30" t="s">
        <v>77</v>
      </c>
      <c r="F73" s="33">
        <v>9.8</v>
      </c>
      <c r="G73" s="202"/>
      <c r="H73" s="202">
        <f t="shared" si="8"/>
        <v>0</v>
      </c>
      <c r="I73" s="155" t="s">
        <v>316</v>
      </c>
    </row>
    <row r="74" spans="1:9" s="41" customFormat="1" ht="22.5">
      <c r="A74" s="36"/>
      <c r="B74" s="37"/>
      <c r="C74" s="37"/>
      <c r="D74" s="38" t="s">
        <v>451</v>
      </c>
      <c r="E74" s="37"/>
      <c r="F74" s="39"/>
      <c r="G74" s="203"/>
      <c r="H74" s="204"/>
      <c r="I74" s="156" t="s">
        <v>314</v>
      </c>
    </row>
    <row r="75" spans="1:9" s="35" customFormat="1" ht="12">
      <c r="A75" s="29">
        <v>29</v>
      </c>
      <c r="B75" s="30" t="s">
        <v>16</v>
      </c>
      <c r="C75" s="31" t="s">
        <v>368</v>
      </c>
      <c r="D75" s="32" t="s">
        <v>367</v>
      </c>
      <c r="E75" s="30" t="s">
        <v>77</v>
      </c>
      <c r="F75" s="33">
        <v>4</v>
      </c>
      <c r="G75" s="202"/>
      <c r="H75" s="202">
        <f t="shared" si="8"/>
        <v>0</v>
      </c>
      <c r="I75" s="155" t="s">
        <v>316</v>
      </c>
    </row>
    <row r="76" spans="1:9" s="41" customFormat="1" ht="33.75">
      <c r="A76" s="36"/>
      <c r="B76" s="37"/>
      <c r="C76" s="37"/>
      <c r="D76" s="38" t="s">
        <v>369</v>
      </c>
      <c r="E76" s="37"/>
      <c r="F76" s="39"/>
      <c r="G76" s="203"/>
      <c r="H76" s="204"/>
      <c r="I76" s="156" t="s">
        <v>314</v>
      </c>
    </row>
    <row r="77" spans="1:9" s="41" customFormat="1" ht="12">
      <c r="A77" s="29">
        <v>30</v>
      </c>
      <c r="B77" s="30" t="s">
        <v>16</v>
      </c>
      <c r="C77" s="31" t="s">
        <v>419</v>
      </c>
      <c r="D77" s="32" t="s">
        <v>418</v>
      </c>
      <c r="E77" s="30" t="s">
        <v>47</v>
      </c>
      <c r="F77" s="33">
        <v>3</v>
      </c>
      <c r="G77" s="202"/>
      <c r="H77" s="202">
        <f aca="true" t="shared" si="10" ref="H77">F77*G77</f>
        <v>0</v>
      </c>
      <c r="I77" s="155" t="s">
        <v>316</v>
      </c>
    </row>
    <row r="78" spans="1:9" s="41" customFormat="1" ht="22.5">
      <c r="A78" s="36"/>
      <c r="B78" s="37"/>
      <c r="C78" s="37"/>
      <c r="D78" s="38" t="s">
        <v>420</v>
      </c>
      <c r="E78" s="37"/>
      <c r="F78" s="39"/>
      <c r="G78" s="203"/>
      <c r="H78" s="204"/>
      <c r="I78" s="156" t="s">
        <v>314</v>
      </c>
    </row>
    <row r="79" spans="1:9" s="41" customFormat="1" ht="12">
      <c r="A79" s="29">
        <v>31</v>
      </c>
      <c r="B79" s="30" t="s">
        <v>16</v>
      </c>
      <c r="C79" s="31" t="s">
        <v>422</v>
      </c>
      <c r="D79" s="32" t="s">
        <v>421</v>
      </c>
      <c r="E79" s="30" t="s">
        <v>77</v>
      </c>
      <c r="F79" s="33">
        <v>68</v>
      </c>
      <c r="G79" s="202"/>
      <c r="H79" s="202">
        <f aca="true" t="shared" si="11" ref="H79">F79*G79</f>
        <v>0</v>
      </c>
      <c r="I79" s="155" t="s">
        <v>316</v>
      </c>
    </row>
    <row r="80" spans="1:9" s="41" customFormat="1" ht="56.25">
      <c r="A80" s="36"/>
      <c r="B80" s="37"/>
      <c r="C80" s="37"/>
      <c r="D80" s="38" t="s">
        <v>434</v>
      </c>
      <c r="E80" s="37"/>
      <c r="F80" s="39"/>
      <c r="G80" s="203"/>
      <c r="H80" s="204"/>
      <c r="I80" s="156" t="s">
        <v>314</v>
      </c>
    </row>
    <row r="81" spans="1:9" s="41" customFormat="1" ht="12">
      <c r="A81" s="158"/>
      <c r="B81" s="159"/>
      <c r="C81" s="159"/>
      <c r="D81" s="160"/>
      <c r="E81" s="159"/>
      <c r="F81" s="161"/>
      <c r="G81" s="208"/>
      <c r="H81" s="209"/>
      <c r="I81" s="162"/>
    </row>
    <row r="82" spans="1:9" s="41" customFormat="1" ht="12">
      <c r="A82" s="158"/>
      <c r="B82" s="159"/>
      <c r="C82" s="159"/>
      <c r="D82" s="160"/>
      <c r="E82" s="159"/>
      <c r="F82" s="161"/>
      <c r="G82" s="208"/>
      <c r="H82" s="209"/>
      <c r="I82" s="162"/>
    </row>
    <row r="83" spans="1:9" s="35" customFormat="1" ht="12">
      <c r="A83" s="151"/>
      <c r="B83" s="152"/>
      <c r="C83" s="153"/>
      <c r="D83" s="148" t="s">
        <v>15</v>
      </c>
      <c r="E83" s="149" t="s">
        <v>18</v>
      </c>
      <c r="F83" s="150"/>
      <c r="G83" s="210"/>
      <c r="H83" s="211">
        <f>SUM(H65:H80)</f>
        <v>0</v>
      </c>
      <c r="I83" s="154"/>
    </row>
    <row r="84" spans="1:8" s="24" customFormat="1" ht="11.25">
      <c r="A84" s="20"/>
      <c r="B84" s="20"/>
      <c r="C84" s="20"/>
      <c r="D84" s="21"/>
      <c r="E84" s="20"/>
      <c r="F84" s="22"/>
      <c r="G84" s="207"/>
      <c r="H84" s="207"/>
    </row>
    <row r="85" spans="1:8" s="42" customFormat="1" ht="11.25" thickBot="1">
      <c r="A85" s="43"/>
      <c r="B85" s="44"/>
      <c r="C85" s="44"/>
      <c r="D85" s="45"/>
      <c r="E85" s="46"/>
      <c r="F85" s="47"/>
      <c r="G85" s="212">
        <v>0</v>
      </c>
      <c r="H85" s="213"/>
    </row>
    <row r="86" spans="1:8" s="42" customFormat="1" ht="13.5" thickBot="1">
      <c r="A86" s="48"/>
      <c r="B86" s="49"/>
      <c r="C86" s="49"/>
      <c r="D86" s="50" t="s">
        <v>432</v>
      </c>
      <c r="E86" s="51" t="s">
        <v>19</v>
      </c>
      <c r="G86" s="214"/>
      <c r="H86" s="215">
        <f>SUM(H9:H85)/2</f>
        <v>0</v>
      </c>
    </row>
  </sheetData>
  <printOptions/>
  <pageMargins left="0.6" right="0.49" top="0.45" bottom="0.43" header="0.31496062992125984" footer="0.31496062992125984"/>
  <pageSetup fitToHeight="0" fitToWidth="1" horizontalDpi="600" verticalDpi="600" orientation="landscape" paperSize="9" scale="98" r:id="rId1"/>
  <rowBreaks count="4" manualBreakCount="4">
    <brk id="23" max="16383" man="1"/>
    <brk id="42" max="16383" man="1"/>
    <brk id="62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31DF-3ACC-4661-89E1-344C1C1E515F}">
  <sheetPr>
    <tabColor rgb="FF00B050"/>
  </sheetPr>
  <dimension ref="A1:C16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160156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78" t="s">
        <v>454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319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SO_110_H_rozp_Hanouškova!H19</f>
        <v>0</v>
      </c>
    </row>
    <row r="16" spans="2:3" s="105" customFormat="1" ht="11.25">
      <c r="B16" s="106" t="s">
        <v>39</v>
      </c>
      <c r="C16" s="107">
        <f>SUM(C15)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E7DB-0061-4B5D-A582-88FE3E5E5758}">
  <sheetPr>
    <tabColor rgb="FF00B050"/>
  </sheetPr>
  <dimension ref="A2:M19"/>
  <sheetViews>
    <sheetView view="pageBreakPreview" zoomScale="130" zoomScaleSheetLayoutView="130" workbookViewId="0" topLeftCell="D9">
      <selection activeCell="G11" sqref="G11:G16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485</v>
      </c>
    </row>
    <row r="3" spans="3:8" ht="15.75">
      <c r="C3" s="3" t="s">
        <v>1</v>
      </c>
      <c r="D3" s="7" t="s">
        <v>454</v>
      </c>
      <c r="G3" s="197" t="s">
        <v>484</v>
      </c>
      <c r="H3" s="197">
        <v>1.195</v>
      </c>
    </row>
    <row r="4" spans="3:4" ht="25.5">
      <c r="C4" s="3" t="s">
        <v>3</v>
      </c>
      <c r="D4" s="8" t="s">
        <v>20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319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51</v>
      </c>
      <c r="D11" s="32" t="s">
        <v>50</v>
      </c>
      <c r="E11" s="30" t="s">
        <v>47</v>
      </c>
      <c r="F11" s="33">
        <v>3</v>
      </c>
      <c r="G11" s="202"/>
      <c r="H11" s="202">
        <f aca="true" t="shared" si="0" ref="H11">F11*G11</f>
        <v>0</v>
      </c>
      <c r="I11" s="155" t="s">
        <v>316</v>
      </c>
    </row>
    <row r="12" spans="1:11" s="41" customFormat="1" ht="56.25">
      <c r="A12" s="36"/>
      <c r="B12" s="37"/>
      <c r="C12" s="37"/>
      <c r="D12" s="38" t="s">
        <v>357</v>
      </c>
      <c r="E12" s="37"/>
      <c r="F12" s="39"/>
      <c r="G12" s="203"/>
      <c r="H12" s="204"/>
      <c r="I12" s="156" t="s">
        <v>314</v>
      </c>
      <c r="K12" s="35"/>
    </row>
    <row r="13" spans="1:9" s="35" customFormat="1" ht="12">
      <c r="A13" s="29">
        <v>2</v>
      </c>
      <c r="B13" s="30" t="s">
        <v>16</v>
      </c>
      <c r="C13" s="31" t="s">
        <v>49</v>
      </c>
      <c r="D13" s="32" t="s">
        <v>48</v>
      </c>
      <c r="E13" s="30" t="s">
        <v>47</v>
      </c>
      <c r="F13" s="33">
        <v>3</v>
      </c>
      <c r="G13" s="202"/>
      <c r="H13" s="202">
        <f aca="true" t="shared" si="1" ref="H13">F13*G13</f>
        <v>0</v>
      </c>
      <c r="I13" s="155" t="s">
        <v>316</v>
      </c>
    </row>
    <row r="14" spans="1:11" s="41" customFormat="1" ht="90">
      <c r="A14" s="36"/>
      <c r="B14" s="37"/>
      <c r="C14" s="37"/>
      <c r="D14" s="38" t="s">
        <v>430</v>
      </c>
      <c r="E14" s="37"/>
      <c r="F14" s="39"/>
      <c r="G14" s="203"/>
      <c r="H14" s="204"/>
      <c r="I14" s="156" t="s">
        <v>314</v>
      </c>
      <c r="K14" s="35"/>
    </row>
    <row r="15" spans="1:9" s="35" customFormat="1" ht="12">
      <c r="A15" s="29">
        <v>3</v>
      </c>
      <c r="B15" s="30" t="s">
        <v>16</v>
      </c>
      <c r="C15" s="31" t="s">
        <v>54</v>
      </c>
      <c r="D15" s="32" t="s">
        <v>53</v>
      </c>
      <c r="E15" s="30" t="s">
        <v>52</v>
      </c>
      <c r="F15" s="33">
        <f>124+4.2+15+10</f>
        <v>153.2</v>
      </c>
      <c r="G15" s="202"/>
      <c r="H15" s="202">
        <f aca="true" t="shared" si="2" ref="H15">F15*G15</f>
        <v>0</v>
      </c>
      <c r="I15" s="155" t="s">
        <v>316</v>
      </c>
    </row>
    <row r="16" spans="1:11" s="41" customFormat="1" ht="112.5">
      <c r="A16" s="36"/>
      <c r="B16" s="37"/>
      <c r="C16" s="37"/>
      <c r="D16" s="38" t="s">
        <v>431</v>
      </c>
      <c r="E16" s="37"/>
      <c r="F16" s="39"/>
      <c r="G16" s="203"/>
      <c r="H16" s="204"/>
      <c r="I16" s="156" t="s">
        <v>314</v>
      </c>
      <c r="K16" s="35"/>
    </row>
    <row r="17" spans="1:8" s="41" customFormat="1" ht="15" customHeight="1">
      <c r="A17" s="25"/>
      <c r="B17" s="17"/>
      <c r="C17" s="26"/>
      <c r="D17" s="27" t="s">
        <v>15</v>
      </c>
      <c r="E17" s="108" t="s">
        <v>18</v>
      </c>
      <c r="F17" s="109"/>
      <c r="G17" s="205"/>
      <c r="H17" s="206">
        <f>SUM(H11:H16)</f>
        <v>0</v>
      </c>
    </row>
    <row r="18" spans="1:8" s="42" customFormat="1" ht="11.25" thickBot="1">
      <c r="A18" s="43"/>
      <c r="B18" s="44"/>
      <c r="C18" s="44"/>
      <c r="D18" s="45"/>
      <c r="E18" s="46"/>
      <c r="F18" s="47"/>
      <c r="G18" s="212"/>
      <c r="H18" s="213"/>
    </row>
    <row r="19" spans="1:8" s="42" customFormat="1" ht="13.5" thickBot="1">
      <c r="A19" s="48"/>
      <c r="B19" s="49"/>
      <c r="C19" s="49"/>
      <c r="D19" s="50" t="s">
        <v>429</v>
      </c>
      <c r="E19" s="51" t="s">
        <v>19</v>
      </c>
      <c r="G19" s="214"/>
      <c r="H19" s="215">
        <f>SUM(H11:H17)/2</f>
        <v>0</v>
      </c>
    </row>
  </sheetData>
  <printOptions/>
  <pageMargins left="0.34" right="0.22" top="0.32" bottom="0.32" header="0.19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3F4-3CBD-4C23-A15F-31FC6E2E5C58}">
  <sheetPr>
    <tabColor rgb="FF00B050"/>
  </sheetPr>
  <dimension ref="A1:C16"/>
  <sheetViews>
    <sheetView view="pageBreakPreview" zoomScale="130" zoomScaleSheetLayoutView="130" workbookViewId="0" topLeftCell="A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6.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78" t="s">
        <v>455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313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SO_111_H_rozp_Hanouškova!H15</f>
        <v>0</v>
      </c>
    </row>
    <row r="16" spans="2:3" s="105" customFormat="1" ht="11.25">
      <c r="B16" s="106" t="s">
        <v>39</v>
      </c>
      <c r="C16" s="107">
        <f>SO_111_H_rozp_Hanouškova!H17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B9F-1F9A-47B3-B286-F3D1A85B59E0}">
  <sheetPr>
    <tabColor rgb="FF00B050"/>
    <pageSetUpPr fitToPage="1"/>
  </sheetPr>
  <dimension ref="A2:M25"/>
  <sheetViews>
    <sheetView view="pageBreakPreview" zoomScale="115" zoomScaleSheetLayoutView="115" workbookViewId="0" topLeftCell="A1">
      <selection activeCell="G11" sqref="G11:G13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2.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6" style="6" customWidth="1"/>
    <col min="9" max="9" width="17.66015625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485</v>
      </c>
    </row>
    <row r="3" spans="3:4" ht="15.75">
      <c r="C3" s="3" t="s">
        <v>1</v>
      </c>
      <c r="D3" s="7" t="s">
        <v>455</v>
      </c>
    </row>
    <row r="4" spans="3:8" ht="25.5">
      <c r="C4" s="3" t="s">
        <v>3</v>
      </c>
      <c r="D4" s="8" t="s">
        <v>20</v>
      </c>
      <c r="G4" s="6" t="s">
        <v>484</v>
      </c>
      <c r="H4" s="197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22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41</v>
      </c>
      <c r="D11" s="32" t="s">
        <v>42</v>
      </c>
      <c r="E11" s="30" t="s">
        <v>17</v>
      </c>
      <c r="F11" s="33">
        <v>3</v>
      </c>
      <c r="G11" s="202"/>
      <c r="H11" s="202">
        <f aca="true" t="shared" si="0" ref="H11">F11*G11</f>
        <v>0</v>
      </c>
      <c r="I11" s="155" t="s">
        <v>316</v>
      </c>
    </row>
    <row r="12" spans="1:11" s="41" customFormat="1" ht="45">
      <c r="A12" s="36"/>
      <c r="B12" s="37"/>
      <c r="C12" s="37"/>
      <c r="D12" s="38" t="s">
        <v>43</v>
      </c>
      <c r="E12" s="37"/>
      <c r="F12" s="39"/>
      <c r="G12" s="203"/>
      <c r="H12" s="204"/>
      <c r="I12" s="156" t="s">
        <v>314</v>
      </c>
      <c r="K12" s="35"/>
    </row>
    <row r="13" spans="1:9" s="35" customFormat="1" ht="12">
      <c r="A13" s="29">
        <v>2</v>
      </c>
      <c r="B13" s="30" t="s">
        <v>16</v>
      </c>
      <c r="C13" s="31" t="s">
        <v>45</v>
      </c>
      <c r="D13" s="32" t="s">
        <v>44</v>
      </c>
      <c r="E13" s="30" t="s">
        <v>17</v>
      </c>
      <c r="F13" s="33">
        <v>3</v>
      </c>
      <c r="G13" s="202"/>
      <c r="H13" s="202">
        <f aca="true" t="shared" si="1" ref="H13">F13*G13</f>
        <v>0</v>
      </c>
      <c r="I13" s="155" t="s">
        <v>316</v>
      </c>
    </row>
    <row r="14" spans="1:9" s="41" customFormat="1" ht="33.75">
      <c r="A14" s="36"/>
      <c r="B14" s="37"/>
      <c r="C14" s="37"/>
      <c r="D14" s="38" t="s">
        <v>46</v>
      </c>
      <c r="E14" s="37"/>
      <c r="F14" s="39"/>
      <c r="G14" s="203"/>
      <c r="H14" s="204"/>
      <c r="I14" s="156" t="s">
        <v>314</v>
      </c>
    </row>
    <row r="15" spans="1:8" s="41" customFormat="1" ht="15" customHeight="1">
      <c r="A15" s="25"/>
      <c r="B15" s="17"/>
      <c r="C15" s="26"/>
      <c r="D15" s="27" t="s">
        <v>15</v>
      </c>
      <c r="E15" s="108" t="s">
        <v>18</v>
      </c>
      <c r="F15" s="109"/>
      <c r="G15" s="205"/>
      <c r="H15" s="206">
        <f>SUM(H11:H14)</f>
        <v>0</v>
      </c>
    </row>
    <row r="16" spans="1:8" s="42" customFormat="1" ht="11.25" thickBot="1">
      <c r="A16" s="43"/>
      <c r="B16" s="44"/>
      <c r="C16" s="44"/>
      <c r="D16" s="45"/>
      <c r="E16" s="46"/>
      <c r="F16" s="47"/>
      <c r="G16" s="212"/>
      <c r="H16" s="213"/>
    </row>
    <row r="17" spans="1:8" s="42" customFormat="1" ht="13.5" thickBot="1">
      <c r="A17" s="48"/>
      <c r="B17" s="49"/>
      <c r="C17" s="49"/>
      <c r="D17" s="50" t="s">
        <v>2</v>
      </c>
      <c r="E17" s="51" t="s">
        <v>19</v>
      </c>
      <c r="G17" s="214"/>
      <c r="H17" s="216">
        <f>SUM(H11:H15)/2</f>
        <v>0</v>
      </c>
    </row>
    <row r="24" ht="11.25">
      <c r="D24" s="177"/>
    </row>
    <row r="25" ht="11.25">
      <c r="D25" s="177"/>
    </row>
  </sheetData>
  <printOptions/>
  <pageMargins left="0.42" right="0.38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 Marcel Ing.</dc:creator>
  <cp:keywords/>
  <dc:description/>
  <cp:lastModifiedBy>Horník Tomáš Ing. (P8)</cp:lastModifiedBy>
  <cp:lastPrinted>2023-03-14T12:26:27Z</cp:lastPrinted>
  <dcterms:created xsi:type="dcterms:W3CDTF">2020-06-01T13:30:56Z</dcterms:created>
  <dcterms:modified xsi:type="dcterms:W3CDTF">2023-03-15T12:49:21Z</dcterms:modified>
  <cp:category/>
  <cp:version/>
  <cp:contentType/>
  <cp:contentStatus/>
</cp:coreProperties>
</file>