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/>
  <bookViews>
    <workbookView xWindow="65416" yWindow="65416" windowWidth="29040" windowHeight="15840" tabRatio="945" activeTab="0"/>
  </bookViews>
  <sheets>
    <sheet name="Rekapitulace" sheetId="1" r:id="rId1"/>
    <sheet name="SO101" sheetId="2" r:id="rId2"/>
    <sheet name="SO101 HTU" sheetId="17" r:id="rId3"/>
    <sheet name="SO301" sheetId="10" r:id="rId4"/>
    <sheet name="SO302" sheetId="5" r:id="rId5"/>
    <sheet name="SO801" sheetId="6" r:id="rId6"/>
    <sheet name="SO802" sheetId="13" r:id="rId7"/>
    <sheet name="SO803" sheetId="14" r:id="rId8"/>
    <sheet name="SO804" sheetId="15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">"$#REF!.$A$2:$L$263"</definedName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4__">#REF!</definedName>
    <definedName name="__T5__">#REF!</definedName>
    <definedName name="__T7__">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_TR2__">#REF!</definedName>
    <definedName name="__TR3__">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_xlnm._FilterDatabase_4">#REF!</definedName>
    <definedName name="__xlnm._FilterDatabase_5">#REF!</definedName>
    <definedName name="__xlnm._FilterDatabase_6">#REF!</definedName>
    <definedName name="_axx1">#REF!</definedName>
    <definedName name="_B100000">#REF!</definedName>
    <definedName name="_BPK1">#REF!</definedName>
    <definedName name="_BPK2">#REF!</definedName>
    <definedName name="_BPK3">#REF!</definedName>
    <definedName name="_info">#REF!</definedName>
    <definedName name="_nic2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odd11">#REF!</definedName>
    <definedName name="_odd12">#REF!</definedName>
    <definedName name="_odd13">#REF!</definedName>
    <definedName name="_odd14">#REF!</definedName>
    <definedName name="_odd15">#REF!</definedName>
    <definedName name="_RB15">#REF!</definedName>
    <definedName name="_RF15">#REF!</definedName>
    <definedName name="_RF18">#REF!</definedName>
    <definedName name="_RF20">#REF!</definedName>
    <definedName name="_RF25">#REF!</definedName>
    <definedName name="_RFI15">#REF!</definedName>
    <definedName name="_SO01">'[4]Venky'!$A$10:$A$26</definedName>
    <definedName name="_SO02">'[4]Venky'!$A$29:$A$39</definedName>
    <definedName name="_SO03">'[4]Venky'!$A$42:$A$50</definedName>
    <definedName name="_SO04">'[4]Venky'!$A$53:$A$60</definedName>
    <definedName name="_SO05">'[4]Venky'!$A$63:$A$74</definedName>
    <definedName name="_SO06">'[4]Venky'!$A$77:$A$100</definedName>
    <definedName name="_SO08">'[4]Venky'!$A$103:$A$184</definedName>
    <definedName name="_SO09">'[4]Venky'!$A$187:$A$209</definedName>
    <definedName name="_SO10">'[4]Venky'!$A$212:$A$221</definedName>
    <definedName name="_T1">#REF!</definedName>
    <definedName name="_TWF14050">#REF!</definedName>
    <definedName name="_TWF16075">#REF!</definedName>
    <definedName name="_TWF180100">#REF!</definedName>
    <definedName name="_TWP1100">#REF!</definedName>
    <definedName name="_TWP1120">#REF!</definedName>
    <definedName name="_TWP1140">#REF!</definedName>
    <definedName name="_TWP140">#REF!</definedName>
    <definedName name="_TWP150">#REF!</definedName>
    <definedName name="_TWP160">#REF!</definedName>
    <definedName name="_TWP180">#REF!</definedName>
    <definedName name="_UA100">#REF!</definedName>
    <definedName name="_UA50">#REF!</definedName>
    <definedName name="_UA75">#REF!</definedName>
    <definedName name="_UD28">#REF!</definedName>
    <definedName name="_UD30">#REF!</definedName>
    <definedName name="_UW100">#REF!</definedName>
    <definedName name="_UW150">#REF!</definedName>
    <definedName name="_UW50">#REF!</definedName>
    <definedName name="_UW75">#REF!</definedName>
    <definedName name="_VO1">'[5]SO 01 - 06 ELEKTROINSTALACE'!$B$9644</definedName>
    <definedName name="_VO2">'[5]SO 01 - 06 ELEKTROINSTALACE'!$B$9644</definedName>
    <definedName name="a">#REF!</definedName>
    <definedName name="aa">#REF!</definedName>
    <definedName name="AAAAA">'[6]01'!$A$8:$A$10,'[6]01'!$A$14:$A$16,'[6]01'!$A$20:$A$22,'[6]01'!$A$26:$A$28,'[6]01'!$A$32:$A$34,'[6]01'!$A$38:$A$40,'[6]01'!$A$44:$A$46,'[6]01'!$A$50:$A$52,'[6]01'!$A$56:$A$58,'[6]01'!$A$62:$A$64,'[6]01'!$A$68:$A$70,'[6]01'!$A$74:$A$76,'[6]01'!$A$80:$A$82,'[6]01'!$A$86:$A$88,'[6]01'!$A$92:$A$94,'[6]01'!$A$98:$A$100,'[6]01'!$A$104:$A$106,'[6]01'!$A$110:$A$112,'[6]01'!$A$116:$A$118,'[6]01'!$A$122:$A$124</definedName>
    <definedName name="aaaaaa">#REF!</definedName>
    <definedName name="aaxx">#REF!</definedName>
    <definedName name="aaxx1">#REF!</definedName>
    <definedName name="aaxx10">#REF!</definedName>
    <definedName name="aaxx11">#REF!</definedName>
    <definedName name="aaxx12">#REF!</definedName>
    <definedName name="aaxx13">#REF!</definedName>
    <definedName name="aaxx14">#REF!</definedName>
    <definedName name="aaxx15">#REF!</definedName>
    <definedName name="aaxx16">#REF!</definedName>
    <definedName name="aaxx17">#REF!</definedName>
    <definedName name="aaxx18">#REF!</definedName>
    <definedName name="aaxx19">#REF!</definedName>
    <definedName name="aaxx2">#REF!</definedName>
    <definedName name="aaxx20">#REF!</definedName>
    <definedName name="aaxx21">#REF!</definedName>
    <definedName name="aaxx22">#REF!</definedName>
    <definedName name="aaxx23">#REF!</definedName>
    <definedName name="aaxx24">#REF!</definedName>
    <definedName name="aaxx25">#REF!</definedName>
    <definedName name="aaxx26">#REF!</definedName>
    <definedName name="aaxx27">#REF!</definedName>
    <definedName name="aaxx28">#REF!</definedName>
    <definedName name="aaxx29">#REF!</definedName>
    <definedName name="aaxx3">#REF!</definedName>
    <definedName name="aaxx30">#REF!</definedName>
    <definedName name="aaxx35">#REF!</definedName>
    <definedName name="aaxx4">#REF!</definedName>
    <definedName name="aaxx5">#REF!</definedName>
    <definedName name="aaxx6">#REF!</definedName>
    <definedName name="aaxx7">#REF!</definedName>
    <definedName name="aaxx8">#REF!</definedName>
    <definedName name="aaxx9">#REF!</definedName>
    <definedName name="aayy1">#REF!</definedName>
    <definedName name="aayy10">#REF!</definedName>
    <definedName name="aayy11">#REF!</definedName>
    <definedName name="aayy12">#REF!</definedName>
    <definedName name="aayy13">#REF!</definedName>
    <definedName name="aayy14">#REF!</definedName>
    <definedName name="aayy15">#REF!</definedName>
    <definedName name="aayy16">#REF!</definedName>
    <definedName name="aayy17">#REF!</definedName>
    <definedName name="aayy18">#REF!</definedName>
    <definedName name="aayy19">#REF!</definedName>
    <definedName name="aayy2">#REF!</definedName>
    <definedName name="aayy20">#REF!</definedName>
    <definedName name="aayy3">#REF!</definedName>
    <definedName name="aayy4">#REF!</definedName>
    <definedName name="aayy5">#REF!</definedName>
    <definedName name="aayy6">#REF!</definedName>
    <definedName name="aayy7">#REF!</definedName>
    <definedName name="aayy8">#REF!</definedName>
    <definedName name="aayy9">#REF!</definedName>
    <definedName name="ABC">#REF!</definedName>
    <definedName name="AccessDatabase" hidden="1">"C:\Marek\ex - nab99\Czg 990.mdb"</definedName>
    <definedName name="Acelý">#REF!,#REF!,#REF!,#REF!,#REF!,#REF!,#REF!,#REF!,#REF!,#REF!,#REF!,#REF!,#REF!,#REF!,#REF!,#REF!,#REF!,#REF!,#REF!,#REF!</definedName>
    <definedName name="Adam">"$vm_1np_200_050d.$#REF!$#REF!:$#REF!$#REF!"</definedName>
    <definedName name="ADRIAHYGIENE">#REF!</definedName>
    <definedName name="ADRIAHYGIENE_A">#REF!</definedName>
    <definedName name="ADRIAHYGIENE_B">#REF!</definedName>
    <definedName name="ADRIAHYGIENE_C">#REF!</definedName>
    <definedName name="ADRIAHYGIENE_D">#REF!</definedName>
    <definedName name="ADRIAHYGIENE_E">#REF!</definedName>
    <definedName name="afterdetail_rkap">#REF!</definedName>
    <definedName name="afterdetail_rozpocty">#REF!</definedName>
    <definedName name="AKRYLOVYTMEL">#REF!</definedName>
    <definedName name="AKRYLOVYTMEL_A">#REF!</definedName>
    <definedName name="AKRYLOVYTMEL_B">#REF!</definedName>
    <definedName name="AKRYLOVYTMEL_C">#REF!</definedName>
    <definedName name="AKRYLOVYTMEL_D">#REF!</definedName>
    <definedName name="AKRYLOVYTMEL_E">#REF!</definedName>
    <definedName name="aktivni">#REF!</definedName>
    <definedName name="AL_obvodový_plášť">#REF!</definedName>
    <definedName name="ALUL">#REF!</definedName>
    <definedName name="ALUL_A">#REF!</definedName>
    <definedName name="ALUL_B">#REF!</definedName>
    <definedName name="ALUL_C">#REF!</definedName>
    <definedName name="ALUL_D">#REF!</definedName>
    <definedName name="ALUL_E">#REF!</definedName>
    <definedName name="ALUROH135">#REF!</definedName>
    <definedName name="ALUROH135_A">#REF!</definedName>
    <definedName name="ALUROH135_B">#REF!</definedName>
    <definedName name="ALUROH135_C">#REF!</definedName>
    <definedName name="ALUROH135_D">#REF!</definedName>
    <definedName name="ALUROH135_E">#REF!</definedName>
    <definedName name="ALUROH25X25">#REF!</definedName>
    <definedName name="ALUROH25X25_A">#REF!</definedName>
    <definedName name="ALUROH25X25_B">#REF!</definedName>
    <definedName name="ALUROH25X25_C">#REF!</definedName>
    <definedName name="ALUROH25X25_D">#REF!</definedName>
    <definedName name="ALUROH25X25_E">#REF!</definedName>
    <definedName name="ALUX">#REF!</definedName>
    <definedName name="ALUX_A">#REF!</definedName>
    <definedName name="ALUX_B">#REF!</definedName>
    <definedName name="ALUX_C">#REF!</definedName>
    <definedName name="ALUX_D">#REF!</definedName>
    <definedName name="ALUX_E">#REF!</definedName>
    <definedName name="amech1">'[4]ZS, VR'!$A$10:$A$31</definedName>
    <definedName name="AMnot">#REF!</definedName>
    <definedName name="ARMSTRONGBIOGUARD_PER_MIC_A">#REF!</definedName>
    <definedName name="ARMSTRONGBIOGUARD_PER_MIC_B">#REF!</definedName>
    <definedName name="ARMSTRONGBIOGUARD_PER_MIC_C">#REF!</definedName>
    <definedName name="ARMSTRONGBIOGUARD_PER_MIC_D">#REF!</definedName>
    <definedName name="ARMSTRONGBIOGUARD_PER_MIC_E">#REF!</definedName>
    <definedName name="ARMSTRONGBIOGUARDMICROLOOK_A">#REF!</definedName>
    <definedName name="ARMSTRONGBIOGUARDMICROLOOK_B">#REF!</definedName>
    <definedName name="ARMSTRONGBIOGUARDMICROLOOK_C">#REF!</definedName>
    <definedName name="ARMSTRONGBIOGUARDMICROLOOK_D">#REF!</definedName>
    <definedName name="ARMSTRONGBIOGUARDMICROLOOK_E">#REF!</definedName>
    <definedName name="ARMSTRONGBIOGUARDMICROLOOKPERF_C">#REF!</definedName>
    <definedName name="ARMSTRONGDUNE_MIC_A">#REF!</definedName>
    <definedName name="ARMSTRONGDUNE_MIC_B">#REF!</definedName>
    <definedName name="ARMSTRONGDUNE_MIC_C">#REF!</definedName>
    <definedName name="ARMSTRONGDUNE_MIC_D">#REF!</definedName>
    <definedName name="ARMSTRONGDUNE_MIC_E">#REF!</definedName>
    <definedName name="ARMSTRONGPLAINMICROLOOK_A">#REF!</definedName>
    <definedName name="ARMSTRONGPLAINMICROLOOK_B">#REF!</definedName>
    <definedName name="ARMSTRONGPLAINMICROLOOK_C">#REF!</definedName>
    <definedName name="ARMSTRONGPLAINMICROLOOK_D">#REF!</definedName>
    <definedName name="ARMSTRONGPLAINMICROLOOK_E">#REF!</definedName>
    <definedName name="AS">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ASICCORTEGA">#REF!</definedName>
    <definedName name="BASICCORTEGA_A">#REF!</definedName>
    <definedName name="BASICCORTEGA_B">#REF!</definedName>
    <definedName name="BASICCORTEGA_C">#REF!</definedName>
    <definedName name="BASICCORTEGA_D">#REF!</definedName>
    <definedName name="BASICCORTEGA_E">#REF!</definedName>
    <definedName name="BASICCORTEGAT">#REF!</definedName>
    <definedName name="BASICCORTEGAT_A">#REF!</definedName>
    <definedName name="BASICCORTEGAT_B">#REF!</definedName>
    <definedName name="BASICCORTEGAT_C">#REF!</definedName>
    <definedName name="BASICCORTEGAT_D">#REF!</definedName>
    <definedName name="BASICCORTEGAT_E">#REF!</definedName>
    <definedName name="BASICSAVANA">#REF!</definedName>
    <definedName name="BASICSAVANA_A">#REF!</definedName>
    <definedName name="BASICSAVANA_C">#REF!</definedName>
    <definedName name="BASICSAVANA_D">#REF!</definedName>
    <definedName name="BASICSAVANA_E">#REF!</definedName>
    <definedName name="bcv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before_rkap">#REF!</definedName>
    <definedName name="before_rozpocty">#REF!</definedName>
    <definedName name="before_rozpocty1">#REF!</definedName>
    <definedName name="beforeafterdetail_rozpocty.Poznamka2.1">#REF!</definedName>
    <definedName name="beforedetail_rozpocty">#REF!</definedName>
    <definedName name="beforefirmy_rozpocty_pozn.Poznamka2">#REF!</definedName>
    <definedName name="beforetop_rkap">#REF!</definedName>
    <definedName name="BENDLINE7_A">#REF!</definedName>
    <definedName name="BENDLINE7_B">#REF!</definedName>
    <definedName name="BENDLINE7_C">#REF!</definedName>
    <definedName name="BENDLINE7_D">#REF!</definedName>
    <definedName name="BENDLINE7_E">#REF!</definedName>
    <definedName name="BESICSAVANA_B">#REF!</definedName>
    <definedName name="bghrerr">#REF!</definedName>
    <definedName name="bhvfdgvf">#REF!</definedName>
    <definedName name="BIGQUATTRO41">#REF!</definedName>
    <definedName name="BIGQUATTRO41_A">#REF!</definedName>
    <definedName name="BIGQUATTRO41_B">#REF!</definedName>
    <definedName name="BIGQUATTRO41_C">#REF!</definedName>
    <definedName name="BIGQUATTRO41_D">#REF!</definedName>
    <definedName name="BIGQUATTRO41_E">#REF!</definedName>
    <definedName name="BIGQUATTRO42">#REF!</definedName>
    <definedName name="BIGQUATTRO42_A">#REF!</definedName>
    <definedName name="BIGQUATTRO42_B">#REF!</definedName>
    <definedName name="BIGQUATTRO42_C">#REF!</definedName>
    <definedName name="BIGQUATTRO42_D">#REF!</definedName>
    <definedName name="BIGQUATTRO42_E">#REF!</definedName>
    <definedName name="BIGQUATTRO46">#REF!</definedName>
    <definedName name="BIGQUATTRO46_A">#REF!</definedName>
    <definedName name="BIGQUATTRO46_B">#REF!</definedName>
    <definedName name="BIGQUATTRO46_C">#REF!</definedName>
    <definedName name="BIGQUATTRO46_D">#REF!</definedName>
    <definedName name="BIGQUATTRO46_E">#REF!</definedName>
    <definedName name="BIGQUATTRO47">#REF!</definedName>
    <definedName name="BIGQUATTRO47_A">#REF!</definedName>
    <definedName name="BIGQUATTRO47_B">#REF!</definedName>
    <definedName name="BIGQUATTRO47_C">#REF!</definedName>
    <definedName name="BIGQUATTRO47_D">#REF!</definedName>
    <definedName name="BIGQUATTRO47_E">#REF!</definedName>
    <definedName name="BIOGUARD_HRANA_MICROLOOK">#REF!</definedName>
    <definedName name="BIOGUARD_PERFORATED">#REF!</definedName>
    <definedName name="BIOGUARDHRANAMICROLOOK_A">#REF!</definedName>
    <definedName name="BIOGUARDHRANAMICROLOOK_B">#REF!</definedName>
    <definedName name="BIOGUARDHRANAMICROLOOK_C">#REF!</definedName>
    <definedName name="BIOGUARDHRANAMICROLOOK_D">#REF!</definedName>
    <definedName name="BIOGUARDHRANAMICROLOOK_E">#REF!</definedName>
    <definedName name="BIOGUARDPERFORATED_A">#REF!</definedName>
    <definedName name="BIOGUARDPERFORATED_B">#REF!</definedName>
    <definedName name="BIOGUARDPERFORATED_C">#REF!</definedName>
    <definedName name="BIOGUARDPERFORATED_D">#REF!</definedName>
    <definedName name="BIOGUARDPERFORATED_E">#REF!</definedName>
    <definedName name="blbost">#REF!</definedName>
    <definedName name="body_hlavy">#REF!</definedName>
    <definedName name="body_memrekapdph">#REF!</definedName>
    <definedName name="body_phlavy">#REF!</definedName>
    <definedName name="body_prekap">#REF!</definedName>
    <definedName name="body_rkap">#REF!</definedName>
    <definedName name="body_rozpocty">#REF!</definedName>
    <definedName name="body_rozpočty">#REF!</definedName>
    <definedName name="body_rpolozky">#REF!</definedName>
    <definedName name="body_rpolozky.Poznamka2">#REF!</definedName>
    <definedName name="BuňkaNad">'[9]OBALKA'!A1048576</definedName>
    <definedName name="Button_1">"Czg_990_Nabídka_Seznam1"</definedName>
    <definedName name="bvc">#REF!</definedName>
    <definedName name="CAPRIE24">#REF!</definedName>
    <definedName name="CAPRIE24_A">#REF!</definedName>
    <definedName name="CAPRIE24_B">#REF!</definedName>
    <definedName name="CAPRIE24_C">#REF!</definedName>
    <definedName name="CAPRIE24_D">#REF!</definedName>
    <definedName name="CAPRIE24_E">#REF!</definedName>
    <definedName name="CASOBIANCAA">#REF!</definedName>
    <definedName name="CASOBIANCAA_A">#REF!</definedName>
    <definedName name="CASOBIANCAA_B">#REF!</definedName>
    <definedName name="CASOBIANCAA_C">#REF!</definedName>
    <definedName name="CASOBIANCAA_D">#REF!</definedName>
    <definedName name="CASOBIANCAA_E">#REF!</definedName>
    <definedName name="CASOBIANCAE15">#REF!</definedName>
    <definedName name="CASOBIANCAE15_A">#REF!</definedName>
    <definedName name="CASOBIANCAE15_B">#REF!</definedName>
    <definedName name="CASOBIANCAE15_C">#REF!</definedName>
    <definedName name="CASOBIANCAE15_D">#REF!</definedName>
    <definedName name="CASOBIANCAE15_E">#REF!</definedName>
    <definedName name="CASOBIANCAE24">#REF!</definedName>
    <definedName name="CASOBIANCAE24_A">#REF!</definedName>
    <definedName name="CASOBIANCAE24_B">#REF!</definedName>
    <definedName name="CASOBIANCAE24_C">#REF!</definedName>
    <definedName name="CASOBIANCAE24_D">#REF!</definedName>
    <definedName name="CASOBIANCAE24_E">#REF!</definedName>
    <definedName name="CASOFORTEA">#REF!</definedName>
    <definedName name="CASOFORTEA_A">#REF!</definedName>
    <definedName name="CASOFORTEA_B">#REF!</definedName>
    <definedName name="CASOFORTEA_C">#REF!</definedName>
    <definedName name="CASOFORTEA_D">#REF!</definedName>
    <definedName name="CASOFORTEA_E">#REF!</definedName>
    <definedName name="CASOFORTEE15">#REF!</definedName>
    <definedName name="CASOFORTEE15_A">#REF!</definedName>
    <definedName name="CASOFORTEE15_B">#REF!</definedName>
    <definedName name="CASOFORTEE15_C">#REF!</definedName>
    <definedName name="CASOFORTEE15_D">#REF!</definedName>
    <definedName name="CASOFORTEE15_E">#REF!</definedName>
    <definedName name="CASOFORTEE24">#REF!</definedName>
    <definedName name="CASOFORTEE24_A">#REF!</definedName>
    <definedName name="CASOFORTEE24_B">#REF!</definedName>
    <definedName name="CASOFORTEE24_C">#REF!</definedName>
    <definedName name="CASOFORTEE24_D">#REF!</definedName>
    <definedName name="CASOFORTEE24_E">#REF!</definedName>
    <definedName name="CASOROCA">#REF!</definedName>
    <definedName name="CASOROCA_A">#REF!</definedName>
    <definedName name="CASOROCA_B">#REF!</definedName>
    <definedName name="CASOROCA_C">#REF!</definedName>
    <definedName name="CASOROCA_D">#REF!</definedName>
    <definedName name="CASOROCA_E">#REF!</definedName>
    <definedName name="CASOROCE15">#REF!</definedName>
    <definedName name="CASOROCE15_A">#REF!</definedName>
    <definedName name="CASOROCE15_B">#REF!</definedName>
    <definedName name="CASOROCE15_C">#REF!</definedName>
    <definedName name="CASOROCE15_D">#REF!</definedName>
    <definedName name="CASOROCE15_E">#REF!</definedName>
    <definedName name="CASOROCE24">#REF!</definedName>
    <definedName name="CASOROCE24_A">#REF!</definedName>
    <definedName name="CASOROCE24_B">#REF!</definedName>
    <definedName name="CASOROCE24_C">#REF!</definedName>
    <definedName name="CASOROCE24_D">#REF!</definedName>
    <definedName name="CASOROCE24_E">#REF!</definedName>
    <definedName name="CASOSTARA">#REF!</definedName>
    <definedName name="CASOSTARA_A">#REF!</definedName>
    <definedName name="CASOSTARA_B">#REF!</definedName>
    <definedName name="CASOSTARA_C">#REF!</definedName>
    <definedName name="CASOSTARA_D">#REF!</definedName>
    <definedName name="CASOSTARA_E">#REF!</definedName>
    <definedName name="CASOSTARE15">#REF!</definedName>
    <definedName name="CASOSTARE15_A">#REF!</definedName>
    <definedName name="CASOSTARE15_B">#REF!</definedName>
    <definedName name="CASOSTARE15_C">#REF!</definedName>
    <definedName name="CASOSTARE15_D">#REF!</definedName>
    <definedName name="CASOSTARE15_E">#REF!</definedName>
    <definedName name="CASOSTARE24">#REF!</definedName>
    <definedName name="CASOSTARE24_A">#REF!</definedName>
    <definedName name="CASOSTARE24_B">#REF!</definedName>
    <definedName name="CASOSTARE24_C">#REF!</definedName>
    <definedName name="CASOSTARE24_D">#REF!</definedName>
    <definedName name="CASOSTARE24_E">#REF!</definedName>
    <definedName name="CASOVOICEA">#REF!</definedName>
    <definedName name="CASOVOICEA_A">#REF!</definedName>
    <definedName name="CASOVOICEA_B">#REF!</definedName>
    <definedName name="CASOVOICEA_C">#REF!</definedName>
    <definedName name="CASOVOICEA_D">#REF!</definedName>
    <definedName name="CASOVOICEA_E">#REF!</definedName>
    <definedName name="CASOVOICEE15">#REF!</definedName>
    <definedName name="CASOVOICEE15_A">#REF!</definedName>
    <definedName name="CASOVOICEE15_B">#REF!</definedName>
    <definedName name="CASOVOICEE15_C">#REF!</definedName>
    <definedName name="CASOVOICEE15_D">#REF!</definedName>
    <definedName name="CASOVOICEE15_E">#REF!</definedName>
    <definedName name="CASOVOICEE24">#REF!</definedName>
    <definedName name="CASOVOICEE24_A">#REF!</definedName>
    <definedName name="CASOVOICEE24_B">#REF!</definedName>
    <definedName name="CASOVOICEE24_C">#REF!</definedName>
    <definedName name="CASOVOICEE24_D">#REF!</definedName>
    <definedName name="CASOVOICEE24_E">#REF!</definedName>
    <definedName name="CC">#REF!</definedName>
    <definedName name="CC_12">#REF!</definedName>
    <definedName name="CC_34">#REF!</definedName>
    <definedName name="CC_50">#REF!</definedName>
    <definedName name="CD">#REF!</definedName>
    <definedName name="CD_A">#REF!</definedName>
    <definedName name="CD_B">#REF!</definedName>
    <definedName name="CD_C">#REF!</definedName>
    <definedName name="CD_D">#REF!</definedName>
    <definedName name="CD_E">#REF!</definedName>
    <definedName name="celkembezdph">#REF!</definedName>
    <definedName name="celkemsdph">#REF!</definedName>
    <definedName name="celkemsdph.Poznamka2">#REF!</definedName>
    <definedName name="celklemsdph">#REF!</definedName>
    <definedName name="celkrozp">#REF!</definedName>
    <definedName name="Cena">#REF!</definedName>
    <definedName name="Cena_1">0</definedName>
    <definedName name="Cena_2">#REF!</definedName>
    <definedName name="Cena_dokumentace">#REF!</definedName>
    <definedName name="Cena1">#REF!</definedName>
    <definedName name="Cena1_1">0</definedName>
    <definedName name="Cena1_2">#REF!</definedName>
    <definedName name="cena100">#REF!</definedName>
    <definedName name="Cena2">#REF!</definedName>
    <definedName name="Cena2_1">0</definedName>
    <definedName name="Cena2_2">#REF!</definedName>
    <definedName name="Cena3">#REF!</definedName>
    <definedName name="Cena3_1">0</definedName>
    <definedName name="Cena3_2">#REF!</definedName>
    <definedName name="Cena4">#REF!</definedName>
    <definedName name="Cena4_1">0</definedName>
    <definedName name="Cena4_2">#REF!</definedName>
    <definedName name="cena46546">#REF!</definedName>
    <definedName name="Cena5">#REF!</definedName>
    <definedName name="Cena5_1">0</definedName>
    <definedName name="Cena5_2">#REF!</definedName>
    <definedName name="Cena6">#REF!</definedName>
    <definedName name="Cena6_1">0</definedName>
    <definedName name="Cena6_2">#REF!</definedName>
    <definedName name="Cena7">#REF!</definedName>
    <definedName name="Cena7_1">0</definedName>
    <definedName name="Cena7_2">#REF!</definedName>
    <definedName name="Cena8">#REF!</definedName>
    <definedName name="Cena8_1">0</definedName>
    <definedName name="Cena8_2">#REF!</definedName>
    <definedName name="cisloobjektu">#REF!</definedName>
    <definedName name="CisloRozpoctu">'[10]Krycí list'!$C$2</definedName>
    <definedName name="cislostavby">#REF!</definedName>
    <definedName name="CK">#REF!</definedName>
    <definedName name="CW_100">#REF!</definedName>
    <definedName name="CW_150">#REF!</definedName>
    <definedName name="CW_50">#REF!</definedName>
    <definedName name="CW_75">#REF!</definedName>
    <definedName name="CW100_A">#REF!</definedName>
    <definedName name="CW100_B">#REF!</definedName>
    <definedName name="CW100_C">#REF!</definedName>
    <definedName name="CW100_D">#REF!</definedName>
    <definedName name="CW100_E">#REF!</definedName>
    <definedName name="CW150_A">#REF!</definedName>
    <definedName name="CW150_B">#REF!</definedName>
    <definedName name="CW150_C">#REF!</definedName>
    <definedName name="CW150_D">#REF!</definedName>
    <definedName name="CW150_E">#REF!</definedName>
    <definedName name="CW50_A">#REF!</definedName>
    <definedName name="CW50_B">#REF!</definedName>
    <definedName name="CW50_C">#REF!</definedName>
    <definedName name="CW50_D">#REF!</definedName>
    <definedName name="CW50_E">#REF!</definedName>
    <definedName name="CW75_A">#REF!</definedName>
    <definedName name="CW75_B">#REF!</definedName>
    <definedName name="CW75_C">#REF!</definedName>
    <definedName name="CW75_D">#REF!</definedName>
    <definedName name="CW75_E">#REF!</definedName>
    <definedName name="d">'[11]DATA'!$A:$E</definedName>
    <definedName name="DATA">#REF!</definedName>
    <definedName name="data_1">#REF!</definedName>
    <definedName name="datan">#REF!</definedName>
    <definedName name="Datum">#REF!</definedName>
    <definedName name="Datum_1">0</definedName>
    <definedName name="Datum_2">#REF!</definedName>
    <definedName name="DD">#REF!</definedName>
    <definedName name="dem">#REF!</definedName>
    <definedName name="DEROVANADESKA">#REF!</definedName>
    <definedName name="DEROVANADESKA_A">#REF!</definedName>
    <definedName name="DEROVANADESKA_B">#REF!</definedName>
    <definedName name="DEROVANADESKA_C">#REF!</definedName>
    <definedName name="DEROVANADESKA_D">#REF!</definedName>
    <definedName name="DEROVANADESKA_E">#REF!</definedName>
    <definedName name="DEROVANADESKASUPER">#REF!</definedName>
    <definedName name="DEROVANADESKASUPER_A">#REF!</definedName>
    <definedName name="DEROVANADESKASUPER_B">#REF!</definedName>
    <definedName name="DEROVANADESKASUPER_C">#REF!</definedName>
    <definedName name="DEROVANADESKASUPER_D">#REF!</definedName>
    <definedName name="DEROVANADESKASUPER_E">#REF!</definedName>
    <definedName name="df">#REF!</definedName>
    <definedName name="dfdaf">#REF!</definedName>
    <definedName name="dfgrg">#REF!</definedName>
    <definedName name="dflt1">'[14]Úprava faktury'!$E$21</definedName>
    <definedName name="dflt2">'[14]Úprava faktury'!$E$22</definedName>
    <definedName name="dflt3">'[14]Úprava faktury'!$D$23</definedName>
    <definedName name="Dil">#REF!</definedName>
    <definedName name="DILATACNIPROFILPVC">#REF!</definedName>
    <definedName name="DILATACNIPROFILPVC_A">#REF!</definedName>
    <definedName name="DILATACNIPROFILPVC_B">#REF!</definedName>
    <definedName name="DILATACNIPROFILPVC_C">#REF!</definedName>
    <definedName name="DILATACNIPROFILPVC_D">#REF!</definedName>
    <definedName name="DILATACNIPROFILPVC_E">#REF!</definedName>
    <definedName name="Dispečink">#REF!</definedName>
    <definedName name="Dispečink_1">0</definedName>
    <definedName name="Dispečink_2">#REF!</definedName>
    <definedName name="DKGJSDGS">#REF!</definedName>
    <definedName name="DO">#REF!</definedName>
    <definedName name="DO_12">#REF!</definedName>
    <definedName name="DO_34">#REF!</definedName>
    <definedName name="DO_50">#REF!</definedName>
    <definedName name="dod">'[15]dodav'!$B:$D</definedName>
    <definedName name="DOD_12">#REF!</definedName>
    <definedName name="DOD_34">#REF!</definedName>
    <definedName name="DOD_50">#REF!</definedName>
    <definedName name="dodav">'[16]dodav'!$B:$D</definedName>
    <definedName name="Dodavka">'[17]Rekapitulace'!$G$9</definedName>
    <definedName name="Dodavka0">#REF!</definedName>
    <definedName name="dodavkan">#REF!</definedName>
    <definedName name="DOLAR">#REF!</definedName>
    <definedName name="DOPL_1">#REF!</definedName>
    <definedName name="DOPL_1_A">#REF!</definedName>
    <definedName name="DOPL_1_B">#REF!</definedName>
    <definedName name="DOPL_1_C">#REF!</definedName>
    <definedName name="DOPL_1_D">#REF!</definedName>
    <definedName name="DOPL_1_E">#REF!</definedName>
    <definedName name="DOPL_1_M">#REF!</definedName>
    <definedName name="DOPL_1_P">#REF!</definedName>
    <definedName name="DOPL_1_WE">#REF!</definedName>
    <definedName name="DOPL_10">#REF!</definedName>
    <definedName name="DOPL_10_A">#REF!</definedName>
    <definedName name="DOPL_10_B">#REF!</definedName>
    <definedName name="DOPL_10_C">#REF!</definedName>
    <definedName name="DOPL_10_D">#REF!</definedName>
    <definedName name="DOPL_10_E">#REF!</definedName>
    <definedName name="DOPL_10_M">#REF!</definedName>
    <definedName name="DOPL_10_P">#REF!</definedName>
    <definedName name="DOPL_11">#REF!</definedName>
    <definedName name="DOPL_11_A">#REF!</definedName>
    <definedName name="DOPL_11_B">#REF!</definedName>
    <definedName name="DOPL_11_C">#REF!</definedName>
    <definedName name="DOPL_11_D">#REF!</definedName>
    <definedName name="DOPL_11_E">#REF!</definedName>
    <definedName name="DOPL_11_M">#REF!</definedName>
    <definedName name="DOPL_11_P">#REF!</definedName>
    <definedName name="DOPL_12">#REF!</definedName>
    <definedName name="DOPL_12_A">#REF!</definedName>
    <definedName name="DOPL_12_B">#REF!</definedName>
    <definedName name="DOPL_12_C">#REF!</definedName>
    <definedName name="DOPL_12_D">#REF!</definedName>
    <definedName name="DOPL_12_E">#REF!</definedName>
    <definedName name="DOPL_12_M">#REF!</definedName>
    <definedName name="DOPL_12_P">#REF!</definedName>
    <definedName name="DOPL_13">#REF!</definedName>
    <definedName name="DOPL_13_A">#REF!</definedName>
    <definedName name="DOPL_13_B">#REF!</definedName>
    <definedName name="DOPL_13_C">#REF!</definedName>
    <definedName name="DOPL_13_D">#REF!</definedName>
    <definedName name="DOPL_13_E">#REF!</definedName>
    <definedName name="DOPL_13_M">#REF!</definedName>
    <definedName name="DOPL_13_P">#REF!</definedName>
    <definedName name="DOPL_14">#REF!</definedName>
    <definedName name="DOPL_14_A">#REF!</definedName>
    <definedName name="DOPL_14_B">#REF!</definedName>
    <definedName name="DOPL_14_C">#REF!</definedName>
    <definedName name="DOPL_14_D">#REF!</definedName>
    <definedName name="DOPL_14_E">#REF!</definedName>
    <definedName name="DOPL_14_M">#REF!</definedName>
    <definedName name="DOPL_14_P">#REF!</definedName>
    <definedName name="DOPL_15">#REF!</definedName>
    <definedName name="DOPL_15_A">#REF!</definedName>
    <definedName name="DOPL_15_B">#REF!</definedName>
    <definedName name="DOPL_15_C">#REF!</definedName>
    <definedName name="DOPL_15_D">#REF!</definedName>
    <definedName name="DOPL_15_E">#REF!</definedName>
    <definedName name="DOPL_15_M">#REF!</definedName>
    <definedName name="DOPL_15_P">#REF!</definedName>
    <definedName name="DOPL_16">#REF!</definedName>
    <definedName name="DOPL_16_A">#REF!</definedName>
    <definedName name="DOPL_16_B">#REF!</definedName>
    <definedName name="DOPL_16_C">#REF!</definedName>
    <definedName name="DOPL_16_D">#REF!</definedName>
    <definedName name="DOPL_16_E">#REF!</definedName>
    <definedName name="DOPL_16_M">#REF!</definedName>
    <definedName name="DOPL_16_P">#REF!</definedName>
    <definedName name="DOPL_17">#REF!</definedName>
    <definedName name="DOPL_17_A">#REF!</definedName>
    <definedName name="DOPL_17_B">#REF!</definedName>
    <definedName name="DOPL_17_C">#REF!</definedName>
    <definedName name="DOPL_17_D">#REF!</definedName>
    <definedName name="DOPL_17_E">#REF!</definedName>
    <definedName name="DOPL_17_M">#REF!</definedName>
    <definedName name="DOPL_17_P">#REF!</definedName>
    <definedName name="DOPL_18">#REF!</definedName>
    <definedName name="DOPL_18_A">#REF!</definedName>
    <definedName name="DOPL_18_B">#REF!</definedName>
    <definedName name="DOPL_18_C">#REF!</definedName>
    <definedName name="DOPL_18_D">#REF!</definedName>
    <definedName name="DOPL_18_E">#REF!</definedName>
    <definedName name="DOPL_18_M">#REF!</definedName>
    <definedName name="DOPL_18_P">#REF!</definedName>
    <definedName name="DOPL_19">#REF!</definedName>
    <definedName name="DOPL_19_A">#REF!</definedName>
    <definedName name="DOPL_19_B">#REF!</definedName>
    <definedName name="DOPL_19_C">#REF!</definedName>
    <definedName name="DOPL_19_D">#REF!</definedName>
    <definedName name="DOPL_19_E">#REF!</definedName>
    <definedName name="DOPL_19_M">#REF!</definedName>
    <definedName name="DOPL_19_P">#REF!</definedName>
    <definedName name="DOPL_2">#REF!</definedName>
    <definedName name="DOPL_2_A">#REF!</definedName>
    <definedName name="DOPL_2_B">#REF!</definedName>
    <definedName name="DOPL_2_C">#REF!</definedName>
    <definedName name="DOPL_2_D">#REF!</definedName>
    <definedName name="DOPL_2_E">#REF!</definedName>
    <definedName name="DOPL_2_M">#REF!</definedName>
    <definedName name="DOPL_2_P">#REF!</definedName>
    <definedName name="DOPL_2_WE">#REF!</definedName>
    <definedName name="DOPL_20">#REF!</definedName>
    <definedName name="DOPL_20_A">#REF!</definedName>
    <definedName name="DOPL_20_B">#REF!</definedName>
    <definedName name="DOPL_20_C">#REF!</definedName>
    <definedName name="DOPL_20_D">#REF!</definedName>
    <definedName name="DOPL_20_E">#REF!</definedName>
    <definedName name="DOPL_20_M">#REF!</definedName>
    <definedName name="DOPL_20_P">#REF!</definedName>
    <definedName name="DOPL_21">#REF!</definedName>
    <definedName name="DOPL_21_A">#REF!</definedName>
    <definedName name="DOPL_21_B">#REF!</definedName>
    <definedName name="DOPL_21_C">#REF!</definedName>
    <definedName name="DOPL_21_D">#REF!</definedName>
    <definedName name="DOPL_21_E">#REF!</definedName>
    <definedName name="DOPL_21_M">#REF!</definedName>
    <definedName name="DOPL_21_P">#REF!</definedName>
    <definedName name="DOPL_22">#REF!</definedName>
    <definedName name="DOPL_22_A">#REF!</definedName>
    <definedName name="DOPL_22_B">#REF!</definedName>
    <definedName name="DOPL_22_C">#REF!</definedName>
    <definedName name="DOPL_22_D">#REF!</definedName>
    <definedName name="DOPL_22_E">#REF!</definedName>
    <definedName name="DOPL_22_M">#REF!</definedName>
    <definedName name="DOPL_22_P">#REF!</definedName>
    <definedName name="DOPL_23">#REF!</definedName>
    <definedName name="DOPL_23_A">#REF!</definedName>
    <definedName name="DOPL_23_B">#REF!</definedName>
    <definedName name="DOPL_23_C">#REF!</definedName>
    <definedName name="DOPL_23_D">#REF!</definedName>
    <definedName name="DOPL_23_E">#REF!</definedName>
    <definedName name="DOPL_23_M">#REF!</definedName>
    <definedName name="DOPL_23_P">#REF!</definedName>
    <definedName name="DOPL_24">#REF!</definedName>
    <definedName name="DOPL_24_A">#REF!</definedName>
    <definedName name="DOPL_24_B">#REF!</definedName>
    <definedName name="DOPL_24_C">#REF!</definedName>
    <definedName name="DOPL_24_D">#REF!</definedName>
    <definedName name="DOPL_24_E">#REF!</definedName>
    <definedName name="DOPL_24_M">#REF!</definedName>
    <definedName name="DOPL_24_P">#REF!</definedName>
    <definedName name="DOPL_25">#REF!</definedName>
    <definedName name="DOPL_25_A">#REF!</definedName>
    <definedName name="DOPL_25_B">#REF!</definedName>
    <definedName name="DOPL_25_C">#REF!</definedName>
    <definedName name="DOPL_25_D">#REF!</definedName>
    <definedName name="DOPL_25_E">#REF!</definedName>
    <definedName name="DOPL_25_M">#REF!</definedName>
    <definedName name="DOPL_25_P">#REF!</definedName>
    <definedName name="DOPL_26">#REF!</definedName>
    <definedName name="DOPL_26_A">#REF!</definedName>
    <definedName name="DOPL_26_B">#REF!</definedName>
    <definedName name="DOPL_26_C">#REF!</definedName>
    <definedName name="DOPL_26_D">#REF!</definedName>
    <definedName name="DOPL_26_E">#REF!</definedName>
    <definedName name="DOPL_26_M">#REF!</definedName>
    <definedName name="DOPL_26_P">#REF!</definedName>
    <definedName name="DOPL_27">#REF!</definedName>
    <definedName name="DOPL_27_A">#REF!</definedName>
    <definedName name="DOPL_27_B">#REF!</definedName>
    <definedName name="DOPL_27_C">#REF!</definedName>
    <definedName name="DOPL_27_D">#REF!</definedName>
    <definedName name="DOPL_27_E">#REF!</definedName>
    <definedName name="DOPL_27_M">#REF!</definedName>
    <definedName name="DOPL_27_P">#REF!</definedName>
    <definedName name="DOPL_28">#REF!</definedName>
    <definedName name="DOPL_28_A">#REF!</definedName>
    <definedName name="DOPL_28_B">#REF!</definedName>
    <definedName name="DOPL_28_C">#REF!</definedName>
    <definedName name="DOPL_28_D">#REF!</definedName>
    <definedName name="DOPL_28_E">#REF!</definedName>
    <definedName name="DOPL_28_M">#REF!</definedName>
    <definedName name="DOPL_28_P">#REF!</definedName>
    <definedName name="DOPL_28_WE">#REF!</definedName>
    <definedName name="DOPL_29">#REF!</definedName>
    <definedName name="DOPL_29_A">#REF!</definedName>
    <definedName name="DOPL_29_B">#REF!</definedName>
    <definedName name="DOPL_29_C">#REF!</definedName>
    <definedName name="DOPL_29_D">#REF!</definedName>
    <definedName name="DOPL_29_E">#REF!</definedName>
    <definedName name="DOPL_29_M">#REF!</definedName>
    <definedName name="DOPL_29_P">#REF!</definedName>
    <definedName name="DOPL_3">#REF!</definedName>
    <definedName name="DOPL_3_A">#REF!</definedName>
    <definedName name="DOPL_3_B">#REF!</definedName>
    <definedName name="DOPL_3_C">#REF!</definedName>
    <definedName name="DOPL_3_D">#REF!</definedName>
    <definedName name="DOPL_3_E">#REF!</definedName>
    <definedName name="DOPL_3_M">#REF!</definedName>
    <definedName name="DOPL_3_P">#REF!</definedName>
    <definedName name="DOPL_30">#REF!</definedName>
    <definedName name="DOPL_30_A">#REF!</definedName>
    <definedName name="DOPL_30_B">#REF!</definedName>
    <definedName name="DOPL_30_C">#REF!</definedName>
    <definedName name="DOPL_30_D">#REF!</definedName>
    <definedName name="DOPL_30_E">#REF!</definedName>
    <definedName name="DOPL_30_M">#REF!</definedName>
    <definedName name="DOPL_30_P">#REF!</definedName>
    <definedName name="DOPL_31">#REF!</definedName>
    <definedName name="DOPL_31_A">#REF!</definedName>
    <definedName name="DOPL_31_B">#REF!</definedName>
    <definedName name="DOPL_31_C">#REF!</definedName>
    <definedName name="DOPL_31_D">#REF!</definedName>
    <definedName name="DOPL_31_E">#REF!</definedName>
    <definedName name="DOPL_31_M">#REF!</definedName>
    <definedName name="DOPL_31_P">#REF!</definedName>
    <definedName name="DOPL_32">#REF!</definedName>
    <definedName name="DOPL_32_A">#REF!</definedName>
    <definedName name="DOPL_32_B">#REF!</definedName>
    <definedName name="DOPL_32_C">#REF!</definedName>
    <definedName name="DOPL_32_D">#REF!</definedName>
    <definedName name="DOPL_32_E">#REF!</definedName>
    <definedName name="DOPL_32_M">#REF!</definedName>
    <definedName name="DOPL_32_P">#REF!</definedName>
    <definedName name="DOPL_33">#REF!</definedName>
    <definedName name="DOPL_33_A">#REF!</definedName>
    <definedName name="DOPL_33_B">#REF!</definedName>
    <definedName name="DOPL_33_C">#REF!</definedName>
    <definedName name="DOPL_33_D">#REF!</definedName>
    <definedName name="DOPL_33_E">#REF!</definedName>
    <definedName name="DOPL_33_M">#REF!</definedName>
    <definedName name="DOPL_33_P">#REF!</definedName>
    <definedName name="DOPL_34">#REF!</definedName>
    <definedName name="DOPL_34_A">#REF!</definedName>
    <definedName name="DOPL_34_B">#REF!</definedName>
    <definedName name="DOPL_34_C">#REF!</definedName>
    <definedName name="DOPL_34_D">#REF!</definedName>
    <definedName name="DOPL_34_E">#REF!</definedName>
    <definedName name="DOPL_34_M">#REF!</definedName>
    <definedName name="DOPL_34_P">#REF!</definedName>
    <definedName name="DOPL_35">#REF!</definedName>
    <definedName name="DOPL_35_A">#REF!</definedName>
    <definedName name="DOPL_35_B">#REF!</definedName>
    <definedName name="DOPL_35_C">#REF!</definedName>
    <definedName name="DOPL_35_D">#REF!</definedName>
    <definedName name="DOPL_35_E">#REF!</definedName>
    <definedName name="DOPL_35_M">#REF!</definedName>
    <definedName name="DOPL_35_P">#REF!</definedName>
    <definedName name="DOPL_36">#REF!</definedName>
    <definedName name="DOPL_36_A">#REF!</definedName>
    <definedName name="DOPL_36_B">#REF!</definedName>
    <definedName name="DOPL_36_C">#REF!</definedName>
    <definedName name="DOPL_36_D">#REF!</definedName>
    <definedName name="DOPL_36_E">#REF!</definedName>
    <definedName name="DOPL_36_M">#REF!</definedName>
    <definedName name="DOPL_36_P">#REF!</definedName>
    <definedName name="DOPL_37">#REF!</definedName>
    <definedName name="DOPL_37_A">#REF!</definedName>
    <definedName name="DOPL_37_B">#REF!</definedName>
    <definedName name="DOPL_37_C">#REF!</definedName>
    <definedName name="DOPL_37_D">#REF!</definedName>
    <definedName name="DOPL_37_E">#REF!</definedName>
    <definedName name="DOPL_37_M">#REF!</definedName>
    <definedName name="DOPL_37_P">#REF!</definedName>
    <definedName name="DOPL_38">#REF!</definedName>
    <definedName name="DOPL_38_A">#REF!</definedName>
    <definedName name="DOPL_38_B">#REF!</definedName>
    <definedName name="DOPL_38_C">#REF!</definedName>
    <definedName name="DOPL_38_D">#REF!</definedName>
    <definedName name="DOPL_38_E">#REF!</definedName>
    <definedName name="DOPL_38_M">#REF!</definedName>
    <definedName name="DOPL_38_P">#REF!</definedName>
    <definedName name="DOPL_39">#REF!</definedName>
    <definedName name="DOPL_39_A">#REF!</definedName>
    <definedName name="DOPL_39_B">#REF!</definedName>
    <definedName name="DOPL_39_C">#REF!</definedName>
    <definedName name="DOPL_39_D">#REF!</definedName>
    <definedName name="DOPL_39_E">#REF!</definedName>
    <definedName name="DOPL_39_M">#REF!</definedName>
    <definedName name="DOPL_39_P">#REF!</definedName>
    <definedName name="DOPL_4">#REF!</definedName>
    <definedName name="DOPL_4_A">#REF!</definedName>
    <definedName name="DOPL_4_B">#REF!</definedName>
    <definedName name="DOPL_4_C">#REF!</definedName>
    <definedName name="DOPL_4_D">#REF!</definedName>
    <definedName name="DOPL_4_E">#REF!</definedName>
    <definedName name="DOPL_4_M">#REF!</definedName>
    <definedName name="DOPL_4_P">#REF!</definedName>
    <definedName name="DOPL_40">#REF!</definedName>
    <definedName name="DOPL_40_A">#REF!</definedName>
    <definedName name="DOPL_40_B">#REF!</definedName>
    <definedName name="DOPL_40_C">#REF!</definedName>
    <definedName name="DOPL_40_D">#REF!</definedName>
    <definedName name="DOPL_40_E">#REF!</definedName>
    <definedName name="DOPL_40_M">#REF!</definedName>
    <definedName name="DOPL_40_P">#REF!</definedName>
    <definedName name="DOPL_41">#REF!</definedName>
    <definedName name="DOPL_41_A">#REF!</definedName>
    <definedName name="DOPL_41_B">#REF!</definedName>
    <definedName name="DOPL_41_C">#REF!</definedName>
    <definedName name="DOPL_41_D">#REF!</definedName>
    <definedName name="DOPL_41_E">#REF!</definedName>
    <definedName name="DOPL_41_M">#REF!</definedName>
    <definedName name="DOPL_41_P">#REF!</definedName>
    <definedName name="DOPL_42">#REF!</definedName>
    <definedName name="DOPL_42_A">#REF!</definedName>
    <definedName name="DOPL_42_B">#REF!</definedName>
    <definedName name="DOPL_42_C">#REF!</definedName>
    <definedName name="DOPL_42_D">#REF!</definedName>
    <definedName name="DOPL_42_E">#REF!</definedName>
    <definedName name="DOPL_42_M">#REF!</definedName>
    <definedName name="DOPL_42_P">#REF!</definedName>
    <definedName name="DOPL_43">#REF!</definedName>
    <definedName name="DOPL_43_A">#REF!</definedName>
    <definedName name="DOPL_43_B">#REF!</definedName>
    <definedName name="DOPL_43_C">#REF!</definedName>
    <definedName name="DOPL_43_D">#REF!</definedName>
    <definedName name="DOPL_43_E">#REF!</definedName>
    <definedName name="DOPL_43_M">#REF!</definedName>
    <definedName name="DOPL_43_P">#REF!</definedName>
    <definedName name="DOPL_44">#REF!</definedName>
    <definedName name="DOPL_44_A">#REF!</definedName>
    <definedName name="DOPL_44_B">#REF!</definedName>
    <definedName name="DOPL_44_C">#REF!</definedName>
    <definedName name="DOPL_44_D">#REF!</definedName>
    <definedName name="DOPL_44_E">#REF!</definedName>
    <definedName name="DOPL_44_M">#REF!</definedName>
    <definedName name="DOPL_44_P">#REF!</definedName>
    <definedName name="DOPL_45">#REF!</definedName>
    <definedName name="DOPL_45_A">#REF!</definedName>
    <definedName name="DOPL_45_B">#REF!</definedName>
    <definedName name="DOPL_45_C">#REF!</definedName>
    <definedName name="DOPL_45_D">#REF!</definedName>
    <definedName name="DOPL_45_E">#REF!</definedName>
    <definedName name="DOPL_45_M">#REF!</definedName>
    <definedName name="DOPL_45_P">#REF!</definedName>
    <definedName name="DOPL_46">#REF!</definedName>
    <definedName name="DOPL_46_A">#REF!</definedName>
    <definedName name="DOPL_46_B">#REF!</definedName>
    <definedName name="DOPL_46_C">#REF!</definedName>
    <definedName name="DOPL_46_D">#REF!</definedName>
    <definedName name="DOPL_46_E">#REF!</definedName>
    <definedName name="DOPL_46_M">#REF!</definedName>
    <definedName name="DOPL_46_P">#REF!</definedName>
    <definedName name="DOPL_47">#REF!</definedName>
    <definedName name="DOPL_47_A">#REF!</definedName>
    <definedName name="DOPL_47_B">#REF!</definedName>
    <definedName name="DOPL_47_C">#REF!</definedName>
    <definedName name="DOPL_47_D">#REF!</definedName>
    <definedName name="DOPL_47_E">#REF!</definedName>
    <definedName name="DOPL_47_M">#REF!</definedName>
    <definedName name="DOPL_47_P">#REF!</definedName>
    <definedName name="DOPL_48">#REF!</definedName>
    <definedName name="DOPL_48_A">#REF!</definedName>
    <definedName name="DOPL_48_B">#REF!</definedName>
    <definedName name="DOPL_48_C">#REF!</definedName>
    <definedName name="DOPL_48_D">#REF!</definedName>
    <definedName name="DOPL_48_E">#REF!</definedName>
    <definedName name="DOPL_48_M">#REF!</definedName>
    <definedName name="DOPL_48_P">#REF!</definedName>
    <definedName name="DOPL_49">#REF!</definedName>
    <definedName name="DOPL_49_A">#REF!</definedName>
    <definedName name="DOPL_49_B">#REF!</definedName>
    <definedName name="DOPL_49_C">#REF!</definedName>
    <definedName name="DOPL_49_D">#REF!</definedName>
    <definedName name="DOPL_49_E">#REF!</definedName>
    <definedName name="DOPL_49_M">#REF!</definedName>
    <definedName name="DOPL_49_P">#REF!</definedName>
    <definedName name="DOPL_5">#REF!</definedName>
    <definedName name="DOPL_5_A">#REF!</definedName>
    <definedName name="DOPL_5_B">#REF!</definedName>
    <definedName name="DOPL_5_C">#REF!</definedName>
    <definedName name="DOPL_5_D">#REF!</definedName>
    <definedName name="DOPL_5_E">#REF!</definedName>
    <definedName name="DOPL_5_M">#REF!</definedName>
    <definedName name="DOPL_5_P">#REF!</definedName>
    <definedName name="DOPL_50">#REF!</definedName>
    <definedName name="DOPL_50_A">#REF!</definedName>
    <definedName name="DOPL_50_B">#REF!</definedName>
    <definedName name="DOPL_50_C">#REF!</definedName>
    <definedName name="DOPL_50_D">#REF!</definedName>
    <definedName name="DOPL_50_E">#REF!</definedName>
    <definedName name="DOPL_50_M">#REF!</definedName>
    <definedName name="DOPL_50_P">#REF!</definedName>
    <definedName name="DOPL_51">#REF!</definedName>
    <definedName name="DOPL_51_A">#REF!</definedName>
    <definedName name="DOPL_51_B">#REF!</definedName>
    <definedName name="DOPL_51_C">#REF!</definedName>
    <definedName name="DOPL_51_D">#REF!</definedName>
    <definedName name="DOPL_51_E">#REF!</definedName>
    <definedName name="DOPL_51_M">#REF!</definedName>
    <definedName name="DOPL_51_P">#REF!</definedName>
    <definedName name="DOPL_52">#REF!</definedName>
    <definedName name="DOPL_52_A">#REF!</definedName>
    <definedName name="DOPL_52_B">#REF!</definedName>
    <definedName name="DOPL_52_C">#REF!</definedName>
    <definedName name="DOPL_52_D">#REF!</definedName>
    <definedName name="DOPL_52_E">#REF!</definedName>
    <definedName name="DOPL_52_M">#REF!</definedName>
    <definedName name="DOPL_52_P">#REF!</definedName>
    <definedName name="DOPL_53">#REF!</definedName>
    <definedName name="DOPL_53_A">#REF!</definedName>
    <definedName name="DOPL_53_B">#REF!</definedName>
    <definedName name="DOPL_53_C">#REF!</definedName>
    <definedName name="DOPL_53_D">#REF!</definedName>
    <definedName name="DOPL_53_E">#REF!</definedName>
    <definedName name="DOPL_53_M">#REF!</definedName>
    <definedName name="DOPL_53_P">#REF!</definedName>
    <definedName name="DOPL_54">#REF!</definedName>
    <definedName name="DOPL_54_A">#REF!</definedName>
    <definedName name="DOPL_54_B">#REF!</definedName>
    <definedName name="DOPL_54_C">#REF!</definedName>
    <definedName name="DOPL_54_D">#REF!</definedName>
    <definedName name="DOPL_54_E">#REF!</definedName>
    <definedName name="DOPL_54_M">#REF!</definedName>
    <definedName name="DOPL_54_P">#REF!</definedName>
    <definedName name="DOPL_55">#REF!</definedName>
    <definedName name="DOPL_55_A">#REF!</definedName>
    <definedName name="DOPL_55_B">#REF!</definedName>
    <definedName name="DOPL_55_C">#REF!</definedName>
    <definedName name="DOPL_55_D">#REF!</definedName>
    <definedName name="DOPL_55_E">#REF!</definedName>
    <definedName name="DOPL_55_M">#REF!</definedName>
    <definedName name="DOPL_55_P">#REF!</definedName>
    <definedName name="DOPL_56">#REF!</definedName>
    <definedName name="DOPL_56_A">#REF!</definedName>
    <definedName name="DOPL_56_B">#REF!</definedName>
    <definedName name="DOPL_56_C">#REF!</definedName>
    <definedName name="DOPL_56_D">#REF!</definedName>
    <definedName name="DOPL_56_E">#REF!</definedName>
    <definedName name="DOPL_56_M">#REF!</definedName>
    <definedName name="DOPL_56_P">#REF!</definedName>
    <definedName name="DOPL_6">#REF!</definedName>
    <definedName name="DOPL_6_A">#REF!</definedName>
    <definedName name="DOPL_6_B">#REF!</definedName>
    <definedName name="DOPL_6_C">#REF!</definedName>
    <definedName name="DOPL_6_D">#REF!</definedName>
    <definedName name="DOPL_6_E">#REF!</definedName>
    <definedName name="DOPL_6_M">#REF!</definedName>
    <definedName name="DOPL_6_P">#REF!</definedName>
    <definedName name="DOPL_7">#REF!</definedName>
    <definedName name="DOPL_7_A">#REF!</definedName>
    <definedName name="DOPL_7_B">#REF!</definedName>
    <definedName name="DOPL_7_C">#REF!</definedName>
    <definedName name="DOPL_7_D">#REF!</definedName>
    <definedName name="DOPL_7_E">#REF!</definedName>
    <definedName name="DOPL_7_M">#REF!</definedName>
    <definedName name="DOPL_7_P">#REF!</definedName>
    <definedName name="DOPL_8">#REF!</definedName>
    <definedName name="DOPL_8_A">#REF!</definedName>
    <definedName name="DOPL_8_B">#REF!</definedName>
    <definedName name="DOPL_8_C">#REF!</definedName>
    <definedName name="DOPL_8_D">#REF!</definedName>
    <definedName name="DOPL_8_E">#REF!</definedName>
    <definedName name="DOPL_8_M">#REF!</definedName>
    <definedName name="DOPL_8_P">#REF!</definedName>
    <definedName name="DOPL_9">#REF!</definedName>
    <definedName name="DOPL_9_A">#REF!</definedName>
    <definedName name="DOPL_9_B">#REF!</definedName>
    <definedName name="DOPL_9_C">#REF!</definedName>
    <definedName name="DOPL_9_D">#REF!</definedName>
    <definedName name="DOPL_9_E">#REF!</definedName>
    <definedName name="DOPL_9_M">#REF!</definedName>
    <definedName name="DOPL_9_P">#REF!</definedName>
    <definedName name="DPHSni">'[18]Stavba'!$G$24</definedName>
    <definedName name="DPHZakl">'[18]Stavba'!$G$26</definedName>
    <definedName name="DPJ">#REF!</definedName>
    <definedName name="DPJ_12">#REF!</definedName>
    <definedName name="DPJ_34">#REF!</definedName>
    <definedName name="DPJ_50">#REF!</definedName>
    <definedName name="DRATSOEKM125_A">#REF!</definedName>
    <definedName name="DRATSOKEM1000">#REF!</definedName>
    <definedName name="DRATSOKEM1000_A">#REF!</definedName>
    <definedName name="DRATSOKEM1000_B">#REF!</definedName>
    <definedName name="DRATSOKEM1000_C">#REF!</definedName>
    <definedName name="DRATSOKEM1000_D">#REF!</definedName>
    <definedName name="DRATSOKEM1000_E">#REF!</definedName>
    <definedName name="DRATSOKEM125">#REF!</definedName>
    <definedName name="DRATSOKEM125_B">#REF!</definedName>
    <definedName name="DRATSOKEM125_C">#REF!</definedName>
    <definedName name="DRATSOKEM125_D">#REF!</definedName>
    <definedName name="DRATSOKEM125_E">#REF!</definedName>
    <definedName name="DRATSOKEM250">#REF!</definedName>
    <definedName name="DRATSOKEM250_A">#REF!</definedName>
    <definedName name="DRATSOKEM250_B">#REF!</definedName>
    <definedName name="DRATSOKEM250_C">#REF!</definedName>
    <definedName name="DRATSOKEM250_D">#REF!</definedName>
    <definedName name="DRATSOKEM250_E">#REF!</definedName>
    <definedName name="DRATSOKEM375">#REF!</definedName>
    <definedName name="DRATSOKEM375_A">#REF!</definedName>
    <definedName name="DRATSOKEM375_B">#REF!</definedName>
    <definedName name="DRATSOKEM375_C">#REF!</definedName>
    <definedName name="DRATSOKEM375_D">#REF!</definedName>
    <definedName name="DRATSOKEM375_E">#REF!</definedName>
    <definedName name="DRATSOKEM500">#REF!</definedName>
    <definedName name="DRATSOKEM500_A">#REF!</definedName>
    <definedName name="DRATSOKEM500_B">#REF!</definedName>
    <definedName name="DRATSOKEM500_C">#REF!</definedName>
    <definedName name="DRATSOKEM500_D">#REF!</definedName>
    <definedName name="DRATSOKEM500_E">#REF!</definedName>
    <definedName name="DRATSOKEM750">#REF!</definedName>
    <definedName name="DRATSOKEM750_A">#REF!</definedName>
    <definedName name="DRATSOKEM750_B">#REF!</definedName>
    <definedName name="DRATSOKEM750_C">#REF!</definedName>
    <definedName name="DRATSOKEM750_D">#REF!</definedName>
    <definedName name="DRATSOKEM750_E">#REF!</definedName>
    <definedName name="DS_1">#REF!</definedName>
    <definedName name="DS_1_A">#REF!</definedName>
    <definedName name="DS_1_B">#REF!</definedName>
    <definedName name="DS_1_C">#REF!</definedName>
    <definedName name="DS_1_D">#REF!</definedName>
    <definedName name="DS_1_E">#REF!</definedName>
    <definedName name="DS_1_M">#REF!</definedName>
    <definedName name="DS_1_P">#REF!</definedName>
    <definedName name="DS_10">#REF!</definedName>
    <definedName name="DS_10_A">#REF!</definedName>
    <definedName name="DS_10_B">#REF!</definedName>
    <definedName name="DS_10_C">#REF!</definedName>
    <definedName name="DS_10_D">#REF!</definedName>
    <definedName name="DS_10_E">#REF!</definedName>
    <definedName name="DS_10_M">#REF!</definedName>
    <definedName name="DS_10_P">#REF!</definedName>
    <definedName name="DS_11">#REF!</definedName>
    <definedName name="DS_11_A">#REF!</definedName>
    <definedName name="DS_11_B">#REF!</definedName>
    <definedName name="DS_11_C">#REF!</definedName>
    <definedName name="DS_11_D">#REF!</definedName>
    <definedName name="DS_11_E">#REF!</definedName>
    <definedName name="DS_11_M">#REF!</definedName>
    <definedName name="DS_11_P">#REF!</definedName>
    <definedName name="DS_12">#REF!</definedName>
    <definedName name="DS_12_A">#REF!</definedName>
    <definedName name="DS_12_B">#REF!</definedName>
    <definedName name="DS_12_C">#REF!</definedName>
    <definedName name="DS_12_D">#REF!</definedName>
    <definedName name="DS_12_E">#REF!</definedName>
    <definedName name="DS_12_M">#REF!</definedName>
    <definedName name="DS_12_P">#REF!</definedName>
    <definedName name="DS_13">#REF!</definedName>
    <definedName name="DS_13_A">#REF!</definedName>
    <definedName name="DS_13_B">#REF!</definedName>
    <definedName name="DS_13_C">#REF!</definedName>
    <definedName name="DS_13_D">#REF!</definedName>
    <definedName name="DS_13_E">#REF!</definedName>
    <definedName name="DS_13_M">#REF!</definedName>
    <definedName name="DS_13_P">#REF!</definedName>
    <definedName name="DS_14">#REF!</definedName>
    <definedName name="DS_14_A">#REF!</definedName>
    <definedName name="DS_14_B">#REF!</definedName>
    <definedName name="DS_14_C">#REF!</definedName>
    <definedName name="DS_14_D">#REF!</definedName>
    <definedName name="DS_14_E">#REF!</definedName>
    <definedName name="DS_14_M">#REF!</definedName>
    <definedName name="DS_14_P">#REF!</definedName>
    <definedName name="DS_15">#REF!</definedName>
    <definedName name="DS_15_A">#REF!</definedName>
    <definedName name="DS_15_B">#REF!</definedName>
    <definedName name="DS_15_C">#REF!</definedName>
    <definedName name="DS_15_D">#REF!</definedName>
    <definedName name="DS_15_E">#REF!</definedName>
    <definedName name="DS_15_M">#REF!</definedName>
    <definedName name="DS_15_P">#REF!</definedName>
    <definedName name="DS_16">#REF!</definedName>
    <definedName name="DS_16_A">#REF!</definedName>
    <definedName name="DS_16_B">#REF!</definedName>
    <definedName name="DS_16_C">#REF!</definedName>
    <definedName name="DS_16_D">#REF!</definedName>
    <definedName name="DS_16_E">#REF!</definedName>
    <definedName name="DS_16_M">#REF!</definedName>
    <definedName name="DS_16_P">#REF!</definedName>
    <definedName name="DS_17">#REF!</definedName>
    <definedName name="DS_17_A">#REF!</definedName>
    <definedName name="DS_17_B">#REF!</definedName>
    <definedName name="DS_17_C">#REF!</definedName>
    <definedName name="DS_17_D">#REF!</definedName>
    <definedName name="DS_17_E">#REF!</definedName>
    <definedName name="DS_17_M">#REF!</definedName>
    <definedName name="DS_17_P">#REF!</definedName>
    <definedName name="DS_18">#REF!</definedName>
    <definedName name="DS_18_A">#REF!</definedName>
    <definedName name="DS_18_B">#REF!</definedName>
    <definedName name="DS_18_C">#REF!</definedName>
    <definedName name="DS_18_D">#REF!</definedName>
    <definedName name="DS_18_E">#REF!</definedName>
    <definedName name="DS_18_M">#REF!</definedName>
    <definedName name="DS_18_P">#REF!</definedName>
    <definedName name="DS_19">#REF!</definedName>
    <definedName name="DS_19_A">#REF!</definedName>
    <definedName name="DS_19_B">#REF!</definedName>
    <definedName name="DS_19_C">#REF!</definedName>
    <definedName name="DS_19_D">#REF!</definedName>
    <definedName name="DS_19_E">#REF!</definedName>
    <definedName name="DS_19_M">#REF!</definedName>
    <definedName name="DS_19_P">#REF!</definedName>
    <definedName name="DS_2">#REF!</definedName>
    <definedName name="DS_2_A">#REF!</definedName>
    <definedName name="DS_2_B">#REF!</definedName>
    <definedName name="DS_2_C">#REF!</definedName>
    <definedName name="DS_2_D">#REF!</definedName>
    <definedName name="DS_2_E">#REF!</definedName>
    <definedName name="DS_2_M">#REF!</definedName>
    <definedName name="DS_2_P">#REF!</definedName>
    <definedName name="DS_20">#REF!</definedName>
    <definedName name="DS_20_A">#REF!</definedName>
    <definedName name="DS_20_B">#REF!</definedName>
    <definedName name="DS_20_C">#REF!</definedName>
    <definedName name="DS_20_D">#REF!</definedName>
    <definedName name="DS_20_E">#REF!</definedName>
    <definedName name="DS_20_M">#REF!</definedName>
    <definedName name="DS_20_P">#REF!</definedName>
    <definedName name="DS_21">#REF!</definedName>
    <definedName name="DS_21_A">#REF!</definedName>
    <definedName name="DS_21_B">#REF!</definedName>
    <definedName name="DS_21_C">#REF!</definedName>
    <definedName name="DS_21_D">#REF!</definedName>
    <definedName name="DS_21_E">#REF!</definedName>
    <definedName name="DS_21_M">#REF!</definedName>
    <definedName name="DS_21_P">#REF!</definedName>
    <definedName name="DS_22">#REF!</definedName>
    <definedName name="DS_22_A">#REF!</definedName>
    <definedName name="DS_22_B">#REF!</definedName>
    <definedName name="DS_22_C">#REF!</definedName>
    <definedName name="DS_22_D">#REF!</definedName>
    <definedName name="DS_22_E">#REF!</definedName>
    <definedName name="DS_22_M">#REF!</definedName>
    <definedName name="DS_22_P">#REF!</definedName>
    <definedName name="DS_23">#REF!</definedName>
    <definedName name="DS_23_A">#REF!</definedName>
    <definedName name="DS_23_B">#REF!</definedName>
    <definedName name="DS_23_C">#REF!</definedName>
    <definedName name="DS_23_D">#REF!</definedName>
    <definedName name="DS_23_E">#REF!</definedName>
    <definedName name="DS_23_M">#REF!</definedName>
    <definedName name="DS_23_P">#REF!</definedName>
    <definedName name="DS_24">#REF!</definedName>
    <definedName name="DS_24_A">#REF!</definedName>
    <definedName name="DS_24_B">#REF!</definedName>
    <definedName name="DS_24_C">#REF!</definedName>
    <definedName name="DS_24_D">#REF!</definedName>
    <definedName name="DS_24_E">#REF!</definedName>
    <definedName name="DS_24_M">#REF!</definedName>
    <definedName name="DS_24_P">#REF!</definedName>
    <definedName name="DS_25">#REF!</definedName>
    <definedName name="DS_25_A">#REF!</definedName>
    <definedName name="DS_25_B">#REF!</definedName>
    <definedName name="DS_25_C">#REF!</definedName>
    <definedName name="DS_25_D">#REF!</definedName>
    <definedName name="DS_25_E">#REF!</definedName>
    <definedName name="DS_25_M">#REF!</definedName>
    <definedName name="DS_25_P">#REF!</definedName>
    <definedName name="DS_26">#REF!</definedName>
    <definedName name="DS_26_A">#REF!</definedName>
    <definedName name="DS_26_B">#REF!</definedName>
    <definedName name="DS_26_C">#REF!</definedName>
    <definedName name="DS_26_D">#REF!</definedName>
    <definedName name="DS_26_E">#REF!</definedName>
    <definedName name="DS_26_M">#REF!</definedName>
    <definedName name="DS_26_P">#REF!</definedName>
    <definedName name="DS_27">#REF!</definedName>
    <definedName name="DS_27_A">#REF!</definedName>
    <definedName name="DS_27_B">#REF!</definedName>
    <definedName name="DS_27_C">#REF!</definedName>
    <definedName name="DS_27_D">#REF!</definedName>
    <definedName name="DS_27_E">#REF!</definedName>
    <definedName name="DS_27_M">#REF!</definedName>
    <definedName name="DS_27_P">#REF!</definedName>
    <definedName name="DS_28">#REF!</definedName>
    <definedName name="DS_28_A">#REF!</definedName>
    <definedName name="DS_28_B">#REF!</definedName>
    <definedName name="DS_28_C">#REF!</definedName>
    <definedName name="DS_28_D">#REF!</definedName>
    <definedName name="DS_28_E">#REF!</definedName>
    <definedName name="DS_28_M">#REF!</definedName>
    <definedName name="DS_28_P">#REF!</definedName>
    <definedName name="DS_29">#REF!</definedName>
    <definedName name="DS_29_A">#REF!</definedName>
    <definedName name="DS_29_B">#REF!</definedName>
    <definedName name="DS_29_C">#REF!</definedName>
    <definedName name="DS_29_D">#REF!</definedName>
    <definedName name="DS_29_E">#REF!</definedName>
    <definedName name="DS_29_M">#REF!</definedName>
    <definedName name="DS_29_P">#REF!</definedName>
    <definedName name="DS_3">#REF!</definedName>
    <definedName name="DS_3_A">#REF!</definedName>
    <definedName name="DS_3_B">#REF!</definedName>
    <definedName name="DS_3_C">#REF!</definedName>
    <definedName name="DS_3_D">#REF!</definedName>
    <definedName name="DS_3_E">#REF!</definedName>
    <definedName name="DS_3_M">#REF!</definedName>
    <definedName name="DS_3_P">#REF!</definedName>
    <definedName name="DS_30">#REF!</definedName>
    <definedName name="DS_30_A">#REF!</definedName>
    <definedName name="DS_30_B">#REF!</definedName>
    <definedName name="DS_30_C">#REF!</definedName>
    <definedName name="DS_30_D">#REF!</definedName>
    <definedName name="DS_30_E">#REF!</definedName>
    <definedName name="DS_30_M">#REF!</definedName>
    <definedName name="DS_30_P">#REF!</definedName>
    <definedName name="DS_31">#REF!</definedName>
    <definedName name="DS_31_A">#REF!</definedName>
    <definedName name="DS_31_B">#REF!</definedName>
    <definedName name="DS_31_C">#REF!</definedName>
    <definedName name="DS_31_D">#REF!</definedName>
    <definedName name="DS_31_E">#REF!</definedName>
    <definedName name="DS_31_M">#REF!</definedName>
    <definedName name="DS_31_P">#REF!</definedName>
    <definedName name="DS_32">#REF!</definedName>
    <definedName name="DS_32_A">#REF!</definedName>
    <definedName name="DS_32_B">#REF!</definedName>
    <definedName name="DS_32_C">#REF!</definedName>
    <definedName name="DS_32_D">#REF!</definedName>
    <definedName name="DS_32_E">#REF!</definedName>
    <definedName name="DS_32_M">#REF!</definedName>
    <definedName name="DS_32_P">#REF!</definedName>
    <definedName name="DS_33">#REF!</definedName>
    <definedName name="DS_33_A">#REF!</definedName>
    <definedName name="DS_33_B">#REF!</definedName>
    <definedName name="DS_33_C">#REF!</definedName>
    <definedName name="DS_33_D">#REF!</definedName>
    <definedName name="DS_33_E">#REF!</definedName>
    <definedName name="DS_33_M">#REF!</definedName>
    <definedName name="DS_33_P">#REF!</definedName>
    <definedName name="DS_34">#REF!</definedName>
    <definedName name="DS_34_A">#REF!</definedName>
    <definedName name="DS_34_B">#REF!</definedName>
    <definedName name="DS_34_C">#REF!</definedName>
    <definedName name="DS_34_D">#REF!</definedName>
    <definedName name="DS_34_E">#REF!</definedName>
    <definedName name="DS_34_M">#REF!</definedName>
    <definedName name="DS_34_P">#REF!</definedName>
    <definedName name="DS_35">#REF!</definedName>
    <definedName name="DS_35_A">#REF!</definedName>
    <definedName name="DS_35_B">#REF!</definedName>
    <definedName name="DS_35_C">#REF!</definedName>
    <definedName name="DS_35_D">#REF!</definedName>
    <definedName name="DS_35_E">#REF!</definedName>
    <definedName name="DS_35_M">#REF!</definedName>
    <definedName name="DS_35_P">#REF!</definedName>
    <definedName name="DS_36">#REF!</definedName>
    <definedName name="DS_36_A">#REF!</definedName>
    <definedName name="DS_36_B">#REF!</definedName>
    <definedName name="DS_36_C">#REF!</definedName>
    <definedName name="DS_36_D">#REF!</definedName>
    <definedName name="DS_36_E">#REF!</definedName>
    <definedName name="DS_36_M">#REF!</definedName>
    <definedName name="DS_36_P">#REF!</definedName>
    <definedName name="DS_37">#REF!</definedName>
    <definedName name="DS_37_A">#REF!</definedName>
    <definedName name="DS_37_B">#REF!</definedName>
    <definedName name="DS_37_C">#REF!</definedName>
    <definedName name="DS_37_D">#REF!</definedName>
    <definedName name="DS_37_E">#REF!</definedName>
    <definedName name="DS_37_M">#REF!</definedName>
    <definedName name="DS_37_P">#REF!</definedName>
    <definedName name="DS_38">#REF!</definedName>
    <definedName name="DS_38_A">#REF!</definedName>
    <definedName name="DS_38_B">#REF!</definedName>
    <definedName name="DS_38_C">#REF!</definedName>
    <definedName name="DS_38_D">#REF!</definedName>
    <definedName name="DS_38_E">#REF!</definedName>
    <definedName name="DS_38_M">#REF!</definedName>
    <definedName name="DS_38_P">#REF!</definedName>
    <definedName name="DS_39">#REF!</definedName>
    <definedName name="DS_39_A">#REF!</definedName>
    <definedName name="DS_39_B">#REF!</definedName>
    <definedName name="DS_39_C">#REF!</definedName>
    <definedName name="DS_39_D">#REF!</definedName>
    <definedName name="DS_39_E">#REF!</definedName>
    <definedName name="DS_39_M">#REF!</definedName>
    <definedName name="DS_39_P">#REF!</definedName>
    <definedName name="DS_4">#REF!</definedName>
    <definedName name="DS_4_A">#REF!</definedName>
    <definedName name="DS_4_B">#REF!</definedName>
    <definedName name="DS_4_C">#REF!</definedName>
    <definedName name="DS_4_D">#REF!</definedName>
    <definedName name="DS_4_E">#REF!</definedName>
    <definedName name="DS_4_M">#REF!</definedName>
    <definedName name="DS_4_P">#REF!</definedName>
    <definedName name="DS_40">#REF!</definedName>
    <definedName name="DS_40_A">#REF!</definedName>
    <definedName name="DS_40_B">#REF!</definedName>
    <definedName name="DS_40_C">#REF!</definedName>
    <definedName name="DS_40_D">#REF!</definedName>
    <definedName name="DS_40_E">#REF!</definedName>
    <definedName name="DS_40_M">#REF!</definedName>
    <definedName name="DS_40_P">#REF!</definedName>
    <definedName name="DS_41">#REF!</definedName>
    <definedName name="DS_41_A">#REF!</definedName>
    <definedName name="DS_41_B">#REF!</definedName>
    <definedName name="DS_41_C">#REF!</definedName>
    <definedName name="DS_41_D">#REF!</definedName>
    <definedName name="DS_41_E">#REF!</definedName>
    <definedName name="DS_41_M">#REF!</definedName>
    <definedName name="DS_41_P">#REF!</definedName>
    <definedName name="DS_42">#REF!</definedName>
    <definedName name="DS_42_A">#REF!</definedName>
    <definedName name="DS_42_B">#REF!</definedName>
    <definedName name="DS_42_C">#REF!</definedName>
    <definedName name="DS_42_D">#REF!</definedName>
    <definedName name="DS_42_E">#REF!</definedName>
    <definedName name="DS_42_M">#REF!</definedName>
    <definedName name="DS_42_P">#REF!</definedName>
    <definedName name="DS_43">#REF!</definedName>
    <definedName name="DS_43_A">#REF!</definedName>
    <definedName name="DS_43_B">#REF!</definedName>
    <definedName name="DS_43_C">#REF!</definedName>
    <definedName name="DS_43_D">#REF!</definedName>
    <definedName name="DS_43_E">#REF!</definedName>
    <definedName name="DS_43_M">#REF!</definedName>
    <definedName name="DS_43_P">#REF!</definedName>
    <definedName name="DS_44">#REF!</definedName>
    <definedName name="DS_44_A">#REF!</definedName>
    <definedName name="DS_44_B">#REF!</definedName>
    <definedName name="DS_44_C">#REF!</definedName>
    <definedName name="DS_44_D">#REF!</definedName>
    <definedName name="DS_44_E">#REF!</definedName>
    <definedName name="DS_44_M">#REF!</definedName>
    <definedName name="DS_44_P">#REF!</definedName>
    <definedName name="DS_45">#REF!</definedName>
    <definedName name="DS_45_A">#REF!</definedName>
    <definedName name="DS_45_AQ">#REF!</definedName>
    <definedName name="DS_45_B">#REF!</definedName>
    <definedName name="DS_45_C">#REF!</definedName>
    <definedName name="DS_45_D">#REF!</definedName>
    <definedName name="DS_45_E">#REF!</definedName>
    <definedName name="DS_45_M">#REF!</definedName>
    <definedName name="DS_45_P">#REF!</definedName>
    <definedName name="DS_46">#REF!</definedName>
    <definedName name="DS_46_A">#REF!</definedName>
    <definedName name="DS_46_B">#REF!</definedName>
    <definedName name="DS_46_C">#REF!</definedName>
    <definedName name="DS_46_D">#REF!</definedName>
    <definedName name="DS_46_E">#REF!</definedName>
    <definedName name="DS_46_M">#REF!</definedName>
    <definedName name="DS_46_P">#REF!</definedName>
    <definedName name="DS_47">#REF!</definedName>
    <definedName name="DS_47_A">#REF!</definedName>
    <definedName name="DS_47_B">#REF!</definedName>
    <definedName name="DS_47_C">#REF!</definedName>
    <definedName name="DS_47_D">#REF!</definedName>
    <definedName name="DS_47_E">#REF!</definedName>
    <definedName name="DS_47_M">#REF!</definedName>
    <definedName name="DS_47_P">#REF!</definedName>
    <definedName name="DS_48">#REF!</definedName>
    <definedName name="DS_48_A">#REF!</definedName>
    <definedName name="DS_48_B">#REF!</definedName>
    <definedName name="DS_48_C">#REF!</definedName>
    <definedName name="DS_48_D">#REF!</definedName>
    <definedName name="DS_48_E">#REF!</definedName>
    <definedName name="DS_48_M">#REF!</definedName>
    <definedName name="DS_48_P">#REF!</definedName>
    <definedName name="DS_49">#REF!</definedName>
    <definedName name="DS_49_A">#REF!</definedName>
    <definedName name="DS_49_B">#REF!</definedName>
    <definedName name="DS_49_C">#REF!</definedName>
    <definedName name="DS_49_D">#REF!</definedName>
    <definedName name="DS_49_E">#REF!</definedName>
    <definedName name="DS_49_M">#REF!</definedName>
    <definedName name="DS_49_P">#REF!</definedName>
    <definedName name="DS_5">#REF!</definedName>
    <definedName name="DS_5_A">#REF!</definedName>
    <definedName name="DS_5_B">#REF!</definedName>
    <definedName name="DS_5_C">#REF!</definedName>
    <definedName name="DS_5_D">#REF!</definedName>
    <definedName name="DS_5_E">#REF!</definedName>
    <definedName name="DS_5_M">#REF!</definedName>
    <definedName name="DS_5_P">#REF!</definedName>
    <definedName name="DS_50">#REF!</definedName>
    <definedName name="DS_50_A">#REF!</definedName>
    <definedName name="DS_50_B">#REF!</definedName>
    <definedName name="DS_50_C">#REF!</definedName>
    <definedName name="DS_50_D">#REF!</definedName>
    <definedName name="DS_50_E">#REF!</definedName>
    <definedName name="DS_50_M">#REF!</definedName>
    <definedName name="DS_50_P">#REF!</definedName>
    <definedName name="DS_51">#REF!</definedName>
    <definedName name="DS_51_A">#REF!</definedName>
    <definedName name="DS_51_B">#REF!</definedName>
    <definedName name="DS_51_C">#REF!</definedName>
    <definedName name="DS_51_D">#REF!</definedName>
    <definedName name="DS_51_E">#REF!</definedName>
    <definedName name="DS_51_M">#REF!</definedName>
    <definedName name="DS_51_P">#REF!</definedName>
    <definedName name="DS_52">#REF!</definedName>
    <definedName name="DS_52_A">#REF!</definedName>
    <definedName name="DS_52_B">#REF!</definedName>
    <definedName name="DS_52_C">#REF!</definedName>
    <definedName name="DS_52_D">#REF!</definedName>
    <definedName name="DS_52_E">#REF!</definedName>
    <definedName name="DS_52_M">#REF!</definedName>
    <definedName name="DS_52_P">#REF!</definedName>
    <definedName name="DS_53">#REF!</definedName>
    <definedName name="DS_53_A">#REF!</definedName>
    <definedName name="DS_53_B">#REF!</definedName>
    <definedName name="DS_53_C">#REF!</definedName>
    <definedName name="DS_53_D">#REF!</definedName>
    <definedName name="DS_53_E">#REF!</definedName>
    <definedName name="DS_53_M">#REF!</definedName>
    <definedName name="DS_53_P">#REF!</definedName>
    <definedName name="DS_54">#REF!</definedName>
    <definedName name="DS_54_A">#REF!</definedName>
    <definedName name="DS_54_B">#REF!</definedName>
    <definedName name="DS_54_C">#REF!</definedName>
    <definedName name="DS_54_D">#REF!</definedName>
    <definedName name="DS_54_E">#REF!</definedName>
    <definedName name="DS_54_M">#REF!</definedName>
    <definedName name="DS_54_P">#REF!</definedName>
    <definedName name="DS_6">#REF!</definedName>
    <definedName name="DS_6_A">#REF!</definedName>
    <definedName name="DS_6_B">#REF!</definedName>
    <definedName name="DS_6_C">#REF!</definedName>
    <definedName name="DS_6_D">#REF!</definedName>
    <definedName name="DS_6_E">#REF!</definedName>
    <definedName name="DS_6_M">#REF!</definedName>
    <definedName name="DS_6_P">#REF!</definedName>
    <definedName name="DS_7">#REF!</definedName>
    <definedName name="DS_7_A">#REF!</definedName>
    <definedName name="DS_7_B">#REF!</definedName>
    <definedName name="DS_7_C">#REF!</definedName>
    <definedName name="DS_7_D">#REF!</definedName>
    <definedName name="DS_7_E">#REF!</definedName>
    <definedName name="DS_7_M">#REF!</definedName>
    <definedName name="DS_7_P">#REF!</definedName>
    <definedName name="DS_8">#REF!</definedName>
    <definedName name="DS_8_A">#REF!</definedName>
    <definedName name="DS_8_B">#REF!</definedName>
    <definedName name="DS_8_C">#REF!</definedName>
    <definedName name="DS_8_D">#REF!</definedName>
    <definedName name="DS_8_E">#REF!</definedName>
    <definedName name="DS_8_M">#REF!</definedName>
    <definedName name="DS_8_P">#REF!</definedName>
    <definedName name="DS_9">#REF!</definedName>
    <definedName name="DS_9_A">#REF!</definedName>
    <definedName name="DS_9_B">#REF!</definedName>
    <definedName name="DS_9_C">#REF!</definedName>
    <definedName name="DS_9_D">#REF!</definedName>
    <definedName name="DS_9_E">#REF!</definedName>
    <definedName name="DS_9_M">#REF!</definedName>
    <definedName name="DS_9_P">#REF!</definedName>
    <definedName name="dsfbhbg">#REF!</definedName>
    <definedName name="DV">#REF!</definedName>
    <definedName name="DVIRKAA200200">#REF!</definedName>
    <definedName name="DVIRKAA200200_A">#REF!</definedName>
    <definedName name="DVIRKAA200200_B">#REF!</definedName>
    <definedName name="DVIRKAA200200_C">#REF!</definedName>
    <definedName name="DVIRKAA200200_D">#REF!</definedName>
    <definedName name="DVIRKAA200200_E">#REF!</definedName>
    <definedName name="DVIRKAA200X200">#REF!</definedName>
    <definedName name="DVIRKAA300300">#REF!</definedName>
    <definedName name="DVIRKAA300300_A">#REF!</definedName>
    <definedName name="DVIRKAA300300_B">#REF!</definedName>
    <definedName name="DVIRKAA300300_C">#REF!</definedName>
    <definedName name="DVIRKAA300300_D">#REF!</definedName>
    <definedName name="DVIRKAA300300_E">#REF!</definedName>
    <definedName name="DVIRKAA300X300">#REF!</definedName>
    <definedName name="DVIRKAA400400">#REF!</definedName>
    <definedName name="DVIRKAA400400_A">#REF!</definedName>
    <definedName name="DVIRKAA400400_B">#REF!</definedName>
    <definedName name="DVIRKAA400400_C">#REF!</definedName>
    <definedName name="DVIRKAA400400_D">#REF!</definedName>
    <definedName name="DVIRKAA400400_E">#REF!</definedName>
    <definedName name="DVIRKAA400X400">#REF!</definedName>
    <definedName name="DVIRKAA500500">#REF!</definedName>
    <definedName name="DVIRKAA500500_A">#REF!</definedName>
    <definedName name="DVIRKAA500500_B">#REF!</definedName>
    <definedName name="DVIRKAA500500_C">#REF!</definedName>
    <definedName name="DVIRKAA500500_D">#REF!</definedName>
    <definedName name="DVIRKAA500500_E">#REF!</definedName>
    <definedName name="DVIRKAA500X500">#REF!</definedName>
    <definedName name="DVIRKAA600600">#REF!</definedName>
    <definedName name="DVIRKAA600600_A">#REF!</definedName>
    <definedName name="DVIRKAA600600_B">#REF!</definedName>
    <definedName name="DVIRKAA600600_C">#REF!</definedName>
    <definedName name="DVIRKAA600600_D">#REF!</definedName>
    <definedName name="DVIRKAA600600_E">#REF!</definedName>
    <definedName name="DVIRKAA600X600">#REF!</definedName>
    <definedName name="DVIRKAB200200">#REF!</definedName>
    <definedName name="DVIRKAB200200_A">#REF!</definedName>
    <definedName name="DVIRKAB200200_B">#REF!</definedName>
    <definedName name="DVIRKAB200200_C">#REF!</definedName>
    <definedName name="DVIRKAB200200_D">#REF!</definedName>
    <definedName name="DVIRKAB200200_E">#REF!</definedName>
    <definedName name="DVIRKAB300300_A">#REF!</definedName>
    <definedName name="DVIRKAB300300_B">#REF!</definedName>
    <definedName name="DVIRKAB300300_C">#REF!</definedName>
    <definedName name="DVIRKAB300300_D">#REF!</definedName>
    <definedName name="DVIRKAB300300_E">#REF!</definedName>
    <definedName name="DVIRKAB300X300">#REF!</definedName>
    <definedName name="DVIRKAB400400_A">#REF!</definedName>
    <definedName name="DVIRKAB400400_B">#REF!</definedName>
    <definedName name="DVIRKAB400400_C">#REF!</definedName>
    <definedName name="DVIRKAB400400_D">#REF!</definedName>
    <definedName name="DVIRKAB400400_E">#REF!</definedName>
    <definedName name="DVIRKAB400X400">#REF!</definedName>
    <definedName name="DVIRKAB500500">#REF!</definedName>
    <definedName name="DVIRKAB500500_A">#REF!</definedName>
    <definedName name="DVIRKAB500500_B">#REF!</definedName>
    <definedName name="DVIRKAB500500_C">#REF!</definedName>
    <definedName name="DVIRKAB500500_D">#REF!</definedName>
    <definedName name="DVIRKAB500500_E">#REF!</definedName>
    <definedName name="DVIRKAB600600">#REF!</definedName>
    <definedName name="DVIRKAB600600_A">#REF!</definedName>
    <definedName name="DVIRKAB600600_B">#REF!</definedName>
    <definedName name="DVIRKAB600600_C">#REF!</definedName>
    <definedName name="DVIRKAB600600_D">#REF!</definedName>
    <definedName name="DVIRKAB600600_E">#REF!</definedName>
    <definedName name="DVIRKAC200200">#REF!</definedName>
    <definedName name="DVIRKAC200200_A">#REF!</definedName>
    <definedName name="DVIRKAC200200_B">#REF!</definedName>
    <definedName name="DVIRKAC200200_C">#REF!</definedName>
    <definedName name="DVIRKAC200200_D">#REF!</definedName>
    <definedName name="DVIRKAC200200_E">#REF!</definedName>
    <definedName name="DVIRKAC300300">#REF!</definedName>
    <definedName name="DVIRKAC300300_A">#REF!</definedName>
    <definedName name="DVIRKAC300300_B">#REF!</definedName>
    <definedName name="DVIRKAC300300_C">#REF!</definedName>
    <definedName name="DVIRKAC300300_D">#REF!</definedName>
    <definedName name="DVIRKAC300300_E">#REF!</definedName>
    <definedName name="DVIRKAC400400">#REF!</definedName>
    <definedName name="DVIRKAC400400_A">#REF!</definedName>
    <definedName name="DVIRKAC400400_B">#REF!</definedName>
    <definedName name="DVIRKAC400400_C">#REF!</definedName>
    <definedName name="DVIRKAC400400_D">#REF!</definedName>
    <definedName name="DVIRKAC400400_E">#REF!</definedName>
    <definedName name="DVIRKAC500500">#REF!</definedName>
    <definedName name="DVIRKAC500500_A">#REF!</definedName>
    <definedName name="DVIRKAC500500_B">#REF!</definedName>
    <definedName name="DVIRKAC500500_C">#REF!</definedName>
    <definedName name="DVIRKAC500500_D">#REF!</definedName>
    <definedName name="DVIRKAC500500_E">#REF!</definedName>
    <definedName name="DVIRKAC600600">#REF!</definedName>
    <definedName name="DVIRKAC600600_A">#REF!</definedName>
    <definedName name="DVIRKAC600600_B">#REF!</definedName>
    <definedName name="DVIRKAC600600_C">#REF!</definedName>
    <definedName name="DVIRKAC600600_D">#REF!</definedName>
    <definedName name="DVIRKAC600600_E">#REF!</definedName>
    <definedName name="DVOJITAPEROVASVORKA">#REF!</definedName>
    <definedName name="DVOJITAPEROVASVORKA_A">#REF!</definedName>
    <definedName name="DVOJITAPEROVASVORKA_B">#REF!</definedName>
    <definedName name="DVOJITAPEROVASVORKA_C">#REF!</definedName>
    <definedName name="DVOJITAPEROVASVORKA_D">#REF!</definedName>
    <definedName name="DVOJITAPEROVASVORKA_E">#REF!</definedName>
    <definedName name="e">#REF!</definedName>
    <definedName name="eee">#REF!</definedName>
    <definedName name="eeeee">#REF!</definedName>
    <definedName name="eeeeeee">#REF!</definedName>
    <definedName name="eeeeeeee">#REF!</definedName>
    <definedName name="ELEKTROKRABICE6845">#REF!</definedName>
    <definedName name="ELEKTROKRABICE6845_A">#REF!</definedName>
    <definedName name="ELEKTROKRABICE6845_B">#REF!</definedName>
    <definedName name="ELEKTROKRABICE6845_C">#REF!</definedName>
    <definedName name="ELEKTROKRABICE6845_D">#REF!</definedName>
    <definedName name="ELEKTROKRABICE6845_E">#REF!</definedName>
    <definedName name="ELEKTROKRABICE6860">#REF!</definedName>
    <definedName name="ELEKTROKRABICE6860_A">#REF!</definedName>
    <definedName name="ELEKTROKRABICE6860_B">#REF!</definedName>
    <definedName name="ELEKTROKRABICE6860_C">#REF!</definedName>
    <definedName name="ELEKTROKRABICE6860_D">#REF!</definedName>
    <definedName name="ELEKTROKRABICE6860_E">#REF!</definedName>
    <definedName name="ELEKTROKRABICE6945_A">#REF!</definedName>
    <definedName name="ELEKTROKRABICE6945_B">#REF!</definedName>
    <definedName name="ELEKTROKRABICE6945_C">#REF!</definedName>
    <definedName name="ELEKTROKRABICE6945_D">#REF!</definedName>
    <definedName name="ELEKTROKRABICE6945_E">#REF!</definedName>
    <definedName name="end_rozpocty">#REF!</definedName>
    <definedName name="ergergegergergerg">#REF!</definedName>
    <definedName name="ergrthzk">#REF!</definedName>
    <definedName name="Est_copy_první">#REF!</definedName>
    <definedName name="Est_poslední">#REF!</definedName>
    <definedName name="Est_první">#REF!</definedName>
    <definedName name="etetetet">#REF!</definedName>
    <definedName name="eur">#REF!</definedName>
    <definedName name="Excel_BuiltIn_Print_Area">#REF!</definedName>
    <definedName name="Excel_BuiltIn_Print_Area_1_1">"$vm_1np_200_050d.$#REF!$#REF!:$#REF!$#REF!"</definedName>
    <definedName name="Excel_BuiltIn_Print_Area_1_1_1">#REF!,#REF!</definedName>
    <definedName name="Excel_BuiltIn_Print_Area_1_1_1_2">#REF!,#REF!</definedName>
    <definedName name="Excel_BuiltIn_Print_Area_1_1_1_3">#REF!,#REF!</definedName>
    <definedName name="Excel_BuiltIn_Print_Area_10">#REF!</definedName>
    <definedName name="Excel_BuiltIn_Print_Area_10_1">"$#REF!.$A$1:$F$9"</definedName>
    <definedName name="Excel_BuiltIn_Print_Area_11">"$#REF!.$A$1:$F$9"</definedName>
    <definedName name="Excel_BuiltIn_Print_Area_12">"$#REF!.$A$1:$F$9"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4_1">#REF!</definedName>
    <definedName name="Excel_BuiltIn_Print_Area_4_1_1">"$#REF!.$A$1:$F$9"</definedName>
    <definedName name="Excel_BuiltIn_Print_Area_5">#REF!</definedName>
    <definedName name="Excel_BuiltIn_Print_Area_5_1">"$#REF!.$A$1:$F$9"</definedName>
    <definedName name="Excel_BuiltIn_Print_Area_6">#REF!</definedName>
    <definedName name="Excel_BuiltIn_Print_Area_6_1">"$#REF!.$A$1:$F$9"</definedName>
    <definedName name="Excel_BuiltIn_Print_Area_7">#REF!</definedName>
    <definedName name="Excel_BuiltIn_Print_Area_7_1">"$#REF!.$A$1:$F$9"</definedName>
    <definedName name="Excel_BuiltIn_Print_Area_8">#REF!</definedName>
    <definedName name="Excel_BuiltIn_Print_Area_8_1">"$#REF!.$A$1:$F$9"</definedName>
    <definedName name="Excel_BuiltIn_Print_Area_9">"$#REF!.$A$1:$F$9"</definedName>
    <definedName name="exter1">#REF!</definedName>
    <definedName name="EXTRA">#REF!</definedName>
    <definedName name="EXTRA_A">#REF!</definedName>
    <definedName name="EXTRA_B">#REF!</definedName>
    <definedName name="EXTRA_C">#REF!</definedName>
    <definedName name="EXTRA_D">#REF!</definedName>
    <definedName name="EXTRA_E">#REF!</definedName>
    <definedName name="f">#REF!</definedName>
    <definedName name="FABION100">#REF!</definedName>
    <definedName name="FABION100_A">#REF!</definedName>
    <definedName name="FABION100_B">#REF!</definedName>
    <definedName name="FABION100_C">#REF!</definedName>
    <definedName name="FABION100_D">#REF!</definedName>
    <definedName name="FABION100_E">#REF!</definedName>
    <definedName name="FABION127">#REF!</definedName>
    <definedName name="FABION127_A">#REF!</definedName>
    <definedName name="FABION127_B">#REF!</definedName>
    <definedName name="FABION127_C">#REF!</definedName>
    <definedName name="FABION127_D">#REF!</definedName>
    <definedName name="FABION127_E">#REF!</definedName>
    <definedName name="fakt">#REF!</definedName>
    <definedName name="fdasfa">#N/A</definedName>
    <definedName name="fdasfa_1">0</definedName>
    <definedName name="FEINFRESKO_E">#REF!</definedName>
    <definedName name="FFFFFFF">#REF!</definedName>
    <definedName name="FINISH">#REF!</definedName>
    <definedName name="FINISH_A">#REF!</definedName>
    <definedName name="FINISH_B">#REF!</definedName>
    <definedName name="FINISH_C">#REF!</definedName>
    <definedName name="FINISH_D">#REF!</definedName>
    <definedName name="FINISH_E">#REF!</definedName>
    <definedName name="firmy_rozpocty.0">#REF!</definedName>
    <definedName name="firmy_rozpocty.1">#REF!</definedName>
    <definedName name="firmy_rozpocty_pozn.Poznamka2">#REF!</definedName>
    <definedName name="FISURADAE24">#REF!</definedName>
    <definedName name="FISURALDAE24_A">#REF!</definedName>
    <definedName name="FISURALDAE24_B">#REF!</definedName>
    <definedName name="FISURALDAE24_C">#REF!</definedName>
    <definedName name="FISURALDAE24_D">#REF!</definedName>
    <definedName name="FISURALDAE24_E">#REF!</definedName>
    <definedName name="FOLIEPAROFOL">#REF!</definedName>
    <definedName name="FOLIEPAROFOL_A">#REF!</definedName>
    <definedName name="FOLIEPAROFOL_B">#REF!</definedName>
    <definedName name="FOLIEPAROFOL_C">#REF!</definedName>
    <definedName name="FOLIEPAROFOL_D">#REF!</definedName>
    <definedName name="FOLIEPAROFOL_E">#REF!</definedName>
    <definedName name="G___P__">#REF!</definedName>
    <definedName name="gbp">#REF!</definedName>
    <definedName name="GEWALBE">#REF!</definedName>
    <definedName name="GEWALBE_A">#REF!</definedName>
    <definedName name="GEWALBE_B">#REF!</definedName>
    <definedName name="GEWALBE_C">#REF!</definedName>
    <definedName name="GEWALBE_D">#REF!</definedName>
    <definedName name="GEWALBE_E">#REF!</definedName>
    <definedName name="gje§bgj§webgj§g">#REF!</definedName>
    <definedName name="GYPTONEBASEA">#REF!</definedName>
    <definedName name="GYPTONEBASEA_A">#REF!</definedName>
    <definedName name="GYPTONEBASEA_B">#REF!</definedName>
    <definedName name="GYPTONEBASEA_C">#REF!</definedName>
    <definedName name="GYPTONEBASEA_D">#REF!</definedName>
    <definedName name="GYPTONEBASEA_E">#REF!</definedName>
    <definedName name="GYPTONEBASED1">#REF!</definedName>
    <definedName name="GYPTONEBASED1_A">#REF!</definedName>
    <definedName name="GYPTONEBASED1_B">#REF!</definedName>
    <definedName name="GYPTONEBASED1_C">#REF!</definedName>
    <definedName name="GYPTONEBASED1_D">#REF!</definedName>
    <definedName name="GYPTONEBASED1_E">#REF!</definedName>
    <definedName name="GYPTONEBASEE">#REF!</definedName>
    <definedName name="GYPTONEBASEE_A">#REF!</definedName>
    <definedName name="GYPTONEBASEE_B">#REF!</definedName>
    <definedName name="GYPTONEBASEE_C">#REF!</definedName>
    <definedName name="GYPTONEBASEE_D">#REF!</definedName>
    <definedName name="GYPTONEBASEE_E">#REF!</definedName>
    <definedName name="GYPTONELINEA">#REF!</definedName>
    <definedName name="GYPTONELINEA_A">#REF!</definedName>
    <definedName name="GYPTONELINEA_B">#REF!</definedName>
    <definedName name="GYPTONELINEA_C">#REF!</definedName>
    <definedName name="GYPTONELINEA_D">#REF!</definedName>
    <definedName name="GYPTONELINEA_E">#REF!</definedName>
    <definedName name="GYPTONELINEE">#REF!</definedName>
    <definedName name="GYPTONELINEE_A">#REF!</definedName>
    <definedName name="GYPTONELINEE_B">#REF!</definedName>
    <definedName name="GYPTONELINEE_C">#REF!</definedName>
    <definedName name="GYPTONELINEE_D">#REF!</definedName>
    <definedName name="GYPTONELINEE_E">#REF!</definedName>
    <definedName name="GYPTONELINEED_A">#REF!</definedName>
    <definedName name="GYPTONELINEED_B">#REF!</definedName>
    <definedName name="GYPTONELINEED_C">#REF!</definedName>
    <definedName name="GYPTONELINEED_D">#REF!</definedName>
    <definedName name="GYPTONELINEED_E">#REF!</definedName>
    <definedName name="GYPTONEPOINT11A">#REF!</definedName>
    <definedName name="GYPTONEPOINT11A_A">#REF!</definedName>
    <definedName name="GYPTONEPOINT11A_B">#REF!</definedName>
    <definedName name="GYPTONEPOINT11A_C">#REF!</definedName>
    <definedName name="GYPTONEPOINT11A_D">#REF!</definedName>
    <definedName name="GYPTONEPOINT11A_E">#REF!</definedName>
    <definedName name="GYPTONEPOINT11E">#REF!</definedName>
    <definedName name="GYPTONEPOINT11E_A">#REF!</definedName>
    <definedName name="GYPTONEPOINT11E_B">#REF!</definedName>
    <definedName name="GYPTONEPOINT11E_C">#REF!</definedName>
    <definedName name="GYPTONEPOINT11E_D">#REF!</definedName>
    <definedName name="GYPTONEPOINT11E_E">#REF!</definedName>
    <definedName name="GYPTONEPOINT12A">#REF!</definedName>
    <definedName name="GYPTONEPOINT12A_A">#REF!</definedName>
    <definedName name="GYPTONEPOINT12A_B">#REF!</definedName>
    <definedName name="GYPTONEPOINT12A_C">#REF!</definedName>
    <definedName name="GYPTONEPOINT12A_D">#REF!</definedName>
    <definedName name="GYPTONEPOINT12A_E">#REF!</definedName>
    <definedName name="GYPTONEPOINT12E">#REF!</definedName>
    <definedName name="GYPTONEPOINT12E_A">#REF!</definedName>
    <definedName name="GYPTONEPOINT12E_B">#REF!</definedName>
    <definedName name="GYPTONEPOINT12E_C">#REF!</definedName>
    <definedName name="GYPTONEPOINT12E_D">#REF!</definedName>
    <definedName name="GYPTONEPOINT12E_E">#REF!</definedName>
    <definedName name="GYPTONEQUATTRO20A">#REF!</definedName>
    <definedName name="GYPTONEQUATTRO20A_A">#REF!</definedName>
    <definedName name="GYPTONEQUATTRO20A_B">#REF!</definedName>
    <definedName name="GYPTONEQUATTRO20A_C">#REF!</definedName>
    <definedName name="GYPTONEQUATTRO20A_D">#REF!</definedName>
    <definedName name="GYPTONEQUATTRO20A_E">#REF!</definedName>
    <definedName name="GYPTONEQUATTRO20E">#REF!</definedName>
    <definedName name="GYPTONEQUATTRO20E_A">#REF!</definedName>
    <definedName name="GYPTONEQUATTRO20E_B">#REF!</definedName>
    <definedName name="GYPTONEQUATTRO20E_C">#REF!</definedName>
    <definedName name="GYPTONEQUATTRO20E_D">#REF!</definedName>
    <definedName name="GYPTONEQUATTRO20E_E">#REF!</definedName>
    <definedName name="GYPTONEQUATTRO22A">#REF!</definedName>
    <definedName name="GYPTONEQUATTRO22A_A">#REF!</definedName>
    <definedName name="GYPTONEQUATTRO22A_B">#REF!</definedName>
    <definedName name="GYPTONEQUATTRO22A_C">#REF!</definedName>
    <definedName name="GYPTONEQUATTRO22A_D">#REF!</definedName>
    <definedName name="GYPTONEQUATTRO22A_E">#REF!</definedName>
    <definedName name="GYPTONEQUATTRO22E">#REF!</definedName>
    <definedName name="GYPTONEQUATTRO22E_A">#REF!</definedName>
    <definedName name="GYPTONEQUATTRO22E_B">#REF!</definedName>
    <definedName name="GYPTONEQUATTRO22E_C">#REF!</definedName>
    <definedName name="GYPTONEQUATTRO22E_D">#REF!</definedName>
    <definedName name="GYPTONEQUATTRO22E_E">#REF!</definedName>
    <definedName name="H">#REF!</definedName>
    <definedName name="hjhguioifz">#REF!</definedName>
    <definedName name="Hlavička">#REF!</definedName>
    <definedName name="Hlavička_1">0</definedName>
    <definedName name="Hlavička_2">#REF!</definedName>
    <definedName name="HLAVNIPROFILT15">#REF!</definedName>
    <definedName name="HLAVNIPROFILT15_A">#REF!</definedName>
    <definedName name="HLAVNIPROFILT15_B">#REF!</definedName>
    <definedName name="HLAVNIPROFILT15_C">#REF!</definedName>
    <definedName name="HLAVNIPROFILT15_D">#REF!</definedName>
    <definedName name="HLAVNIPROFILT15_E">#REF!</definedName>
    <definedName name="HLAVNIPROFILT153000">#REF!</definedName>
    <definedName name="HLAVNIPROFILT24">#REF!</definedName>
    <definedName name="HLAVNIPROFILT24_A">#REF!</definedName>
    <definedName name="HLAVNIPROFILT24_B">#REF!</definedName>
    <definedName name="HLAVNIPROFILT24_C">#REF!</definedName>
    <definedName name="HLAVNIPROFILT24_D">#REF!</definedName>
    <definedName name="HLAVNIPROFILT24_E">#REF!</definedName>
    <definedName name="HMOZDINKAKDM">#REF!</definedName>
    <definedName name="HMOZDINKAKDM_A">#REF!</definedName>
    <definedName name="HMOZDINKAKDM_B">#REF!</definedName>
    <definedName name="HMOZDINKAKDM_C">#REF!</definedName>
    <definedName name="HMOZDINKAKDM_D">#REF!</definedName>
    <definedName name="HMOZDINKAKDM_E">#REF!</definedName>
    <definedName name="HodVyroba">'[20]Parametry'!$D$25</definedName>
    <definedName name="hovno">#REF!</definedName>
    <definedName name="HREBUPAT">#REF!</definedName>
    <definedName name="HREBUPAT_A">#REF!</definedName>
    <definedName name="HREBUPAT_B">#REF!</definedName>
    <definedName name="HREBUPAT_C">#REF!</definedName>
    <definedName name="HREBUPAT_D">#REF!</definedName>
    <definedName name="HREBUPAT_E">#REF!</definedName>
    <definedName name="HSV">'[17]Rekapitulace'!$E$9</definedName>
    <definedName name="HSV0">#REF!</definedName>
    <definedName name="HTML_CodePage" hidden="1">1250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HUTPROFIL">#REF!</definedName>
    <definedName name="HUTPROFIL_A">#REF!</definedName>
    <definedName name="HUTPROFIL_B">#REF!</definedName>
    <definedName name="HUTPROFIL_C">#REF!</definedName>
    <definedName name="HUTPROFIL_D">#REF!</definedName>
    <definedName name="HUTPROFIL_E">#REF!</definedName>
    <definedName name="HZS">'[17]Rekapitulace'!$I$9</definedName>
    <definedName name="HZS0">#REF!</definedName>
    <definedName name="chf">#REF!</definedName>
    <definedName name="IC">#REF!</definedName>
    <definedName name="Import1">#REF!</definedName>
    <definedName name="Import1_1">#REF!</definedName>
    <definedName name="Import1_2">#REF!</definedName>
    <definedName name="Import2">#REF!</definedName>
    <definedName name="instr">#REF!</definedName>
    <definedName name="instr_rozv">#REF!</definedName>
    <definedName name="Integr_poslední">#REF!</definedName>
    <definedName name="inter1">#REF!</definedName>
    <definedName name="izolace">#REF!</definedName>
    <definedName name="Izolace_akustické">#REF!</definedName>
    <definedName name="Izolace_proti_vodě">#REF!</definedName>
    <definedName name="JEZDECCDPROFILU">#REF!</definedName>
    <definedName name="JEZDECCDPROFILU_A">#REF!</definedName>
    <definedName name="JEZDECCDPROFILU_B">#REF!</definedName>
    <definedName name="JEZDECCDPROFILU_C">#REF!</definedName>
    <definedName name="JEZDECCDPROFILU_D">#REF!</definedName>
    <definedName name="JEZDECCDPROFILU_E">#REF!</definedName>
    <definedName name="JKSO">#REF!</definedName>
    <definedName name="joeqrgjjú">#REF!</definedName>
    <definedName name="JOSEF">#REF!</definedName>
    <definedName name="jzzuggt">#REF!</definedName>
    <definedName name="k_6_ko">#REF!</definedName>
    <definedName name="k_6_sz">#REF!</definedName>
    <definedName name="k_8_ko">#REF!</definedName>
    <definedName name="k_8_sz">#REF!</definedName>
    <definedName name="kab">#REF!</definedName>
    <definedName name="kabel">#REF!</definedName>
    <definedName name="kabn">#REF!</definedName>
    <definedName name="KAZ_1">#REF!</definedName>
    <definedName name="KAZ_1_A">#REF!</definedName>
    <definedName name="KAZ_1_B">#REF!</definedName>
    <definedName name="KAZ_1_C">#REF!</definedName>
    <definedName name="KAZ_1_D">#REF!</definedName>
    <definedName name="KAZ_1_E">#REF!</definedName>
    <definedName name="KAZ_1_M">#REF!</definedName>
    <definedName name="KAZ_1_P">#REF!</definedName>
    <definedName name="KAZ_10">#REF!</definedName>
    <definedName name="KAZ_10_A">#REF!</definedName>
    <definedName name="KAZ_10_B">#REF!</definedName>
    <definedName name="KAZ_10_C">#REF!</definedName>
    <definedName name="KAZ_10_D">#REF!</definedName>
    <definedName name="KAZ_10_E">#REF!</definedName>
    <definedName name="KAZ_10_M">#REF!</definedName>
    <definedName name="KAZ_10_P">#REF!</definedName>
    <definedName name="KAZ_11">#REF!</definedName>
    <definedName name="KAZ_11_A">#REF!</definedName>
    <definedName name="KAZ_11_B">#REF!</definedName>
    <definedName name="KAZ_11_C">#REF!</definedName>
    <definedName name="KAZ_11_D">#REF!</definedName>
    <definedName name="KAZ_11_E">#REF!</definedName>
    <definedName name="KAZ_11_M">#REF!</definedName>
    <definedName name="KAZ_11_P">#REF!</definedName>
    <definedName name="KAZ_12">#REF!</definedName>
    <definedName name="KAZ_12_A">#REF!</definedName>
    <definedName name="KAZ_12_B">#REF!</definedName>
    <definedName name="KAZ_12_C">#REF!</definedName>
    <definedName name="KAZ_12_D">#REF!</definedName>
    <definedName name="KAZ_12_E">#REF!</definedName>
    <definedName name="KAZ_12_M">#REF!</definedName>
    <definedName name="KAZ_12_P">#REF!</definedName>
    <definedName name="KAZ_13">#REF!</definedName>
    <definedName name="KAZ_13_A">#REF!</definedName>
    <definedName name="KAZ_13_B">#REF!</definedName>
    <definedName name="KAZ_13_C">#REF!</definedName>
    <definedName name="KAZ_13_D">#REF!</definedName>
    <definedName name="KAZ_13_E">#REF!</definedName>
    <definedName name="KAZ_13_M">#REF!</definedName>
    <definedName name="KAZ_13_P">#REF!</definedName>
    <definedName name="KAZ_14">#REF!</definedName>
    <definedName name="KAZ_14_A">#REF!</definedName>
    <definedName name="KAZ_14_B">#REF!</definedName>
    <definedName name="KAZ_14_C">#REF!</definedName>
    <definedName name="KAZ_14_D">#REF!</definedName>
    <definedName name="KAZ_14_E">#REF!</definedName>
    <definedName name="KAZ_14_M">#REF!</definedName>
    <definedName name="KAZ_14_P">#REF!</definedName>
    <definedName name="KAZ_15">#REF!</definedName>
    <definedName name="KAZ_15_A">#REF!</definedName>
    <definedName name="KAZ_15_B">#REF!</definedName>
    <definedName name="KAZ_15_C">#REF!</definedName>
    <definedName name="KAZ_15_D">#REF!</definedName>
    <definedName name="KAZ_15_E">#REF!</definedName>
    <definedName name="KAZ_15_M">#REF!</definedName>
    <definedName name="KAZ_15_P">#REF!</definedName>
    <definedName name="KAZ_16">#REF!</definedName>
    <definedName name="KAZ_16_A">#REF!</definedName>
    <definedName name="KAZ_16_B">#REF!</definedName>
    <definedName name="KAZ_16_C">#REF!</definedName>
    <definedName name="KAZ_16_D">#REF!</definedName>
    <definedName name="KAZ_16_E">#REF!</definedName>
    <definedName name="KAZ_16_M">#REF!</definedName>
    <definedName name="KAZ_16_P">#REF!</definedName>
    <definedName name="KAZ_17">#REF!</definedName>
    <definedName name="KAZ_17_A">#REF!</definedName>
    <definedName name="KAZ_17_B">#REF!</definedName>
    <definedName name="KAZ_17_C">#REF!</definedName>
    <definedName name="KAZ_17_D">#REF!</definedName>
    <definedName name="KAZ_17_E">#REF!</definedName>
    <definedName name="KAZ_17_M">#REF!</definedName>
    <definedName name="KAZ_17_P">#REF!</definedName>
    <definedName name="KAZ_18">#REF!</definedName>
    <definedName name="KAZ_18_A">#REF!</definedName>
    <definedName name="KAZ_18_B">#REF!</definedName>
    <definedName name="KAZ_18_C">#REF!</definedName>
    <definedName name="KAZ_18_D">#REF!</definedName>
    <definedName name="KAZ_18_E">#REF!</definedName>
    <definedName name="KAZ_18_M">#REF!</definedName>
    <definedName name="KAZ_18_P">#REF!</definedName>
    <definedName name="KAZ_19">#REF!</definedName>
    <definedName name="KAZ_19_A">#REF!</definedName>
    <definedName name="KAZ_19_B">#REF!</definedName>
    <definedName name="KAZ_19_C">#REF!</definedName>
    <definedName name="KAZ_19_D">#REF!</definedName>
    <definedName name="KAZ_19_E">#REF!</definedName>
    <definedName name="KAZ_19_M">#REF!</definedName>
    <definedName name="KAZ_19_P">#REF!</definedName>
    <definedName name="KAZ_2">#REF!</definedName>
    <definedName name="KAZ_2_A">#REF!</definedName>
    <definedName name="KAZ_2_B">#REF!</definedName>
    <definedName name="KAZ_2_C">#REF!</definedName>
    <definedName name="KAZ_2_D">#REF!</definedName>
    <definedName name="KAZ_2_E">#REF!</definedName>
    <definedName name="KAZ_2_M">#REF!</definedName>
    <definedName name="KAZ_2_P">#REF!</definedName>
    <definedName name="KAZ_20">#REF!</definedName>
    <definedName name="KAZ_20_A">#REF!</definedName>
    <definedName name="KAZ_20_B">#REF!</definedName>
    <definedName name="KAZ_20_C">#REF!</definedName>
    <definedName name="KAZ_20_D">#REF!</definedName>
    <definedName name="KAZ_20_E">#REF!</definedName>
    <definedName name="KAZ_20_M">#REF!</definedName>
    <definedName name="KAZ_20_P">#REF!</definedName>
    <definedName name="KAZ_21">#REF!</definedName>
    <definedName name="KAZ_21_A">#REF!</definedName>
    <definedName name="KAZ_21_B">#REF!</definedName>
    <definedName name="KAZ_21_C">#REF!</definedName>
    <definedName name="KAZ_21_D">#REF!</definedName>
    <definedName name="KAZ_21_E">#REF!</definedName>
    <definedName name="KAZ_21_M">#REF!</definedName>
    <definedName name="KAZ_21_P">#REF!</definedName>
    <definedName name="KAZ_22">#REF!</definedName>
    <definedName name="KAZ_22_A">#REF!</definedName>
    <definedName name="KAZ_22_B">#REF!</definedName>
    <definedName name="KAZ_22_C">#REF!</definedName>
    <definedName name="KAZ_22_D">#REF!</definedName>
    <definedName name="KAZ_22_E">#REF!</definedName>
    <definedName name="KAZ_22_M">#REF!</definedName>
    <definedName name="KAZ_22_P">#REF!</definedName>
    <definedName name="KAZ_3">#REF!</definedName>
    <definedName name="KAZ_3_A">#REF!</definedName>
    <definedName name="KAZ_3_B">#REF!</definedName>
    <definedName name="KAZ_3_C">#REF!</definedName>
    <definedName name="KAZ_3_D">#REF!</definedName>
    <definedName name="KAZ_3_E">#REF!</definedName>
    <definedName name="KAZ_3_M">#REF!</definedName>
    <definedName name="KAZ_3_P">#REF!</definedName>
    <definedName name="KAZ_4">#REF!</definedName>
    <definedName name="KAZ_4_A">#REF!</definedName>
    <definedName name="KAZ_4_B">#REF!</definedName>
    <definedName name="KAZ_4_C">#REF!</definedName>
    <definedName name="KAZ_4_D">#REF!</definedName>
    <definedName name="KAZ_4_E">#REF!</definedName>
    <definedName name="KAZ_4_M">#REF!</definedName>
    <definedName name="KAZ_4_P">#REF!</definedName>
    <definedName name="KAZ_5">#REF!</definedName>
    <definedName name="KAZ_5_A">#REF!</definedName>
    <definedName name="KAZ_5_B">#REF!</definedName>
    <definedName name="KAZ_5_C">#REF!</definedName>
    <definedName name="KAZ_5_D">#REF!</definedName>
    <definedName name="KAZ_5_E">#REF!</definedName>
    <definedName name="KAZ_5_M">#REF!</definedName>
    <definedName name="KAZ_5_P">#REF!</definedName>
    <definedName name="KAZ_6">#REF!</definedName>
    <definedName name="KAZ_6_A">#REF!</definedName>
    <definedName name="KAZ_6_B">#REF!</definedName>
    <definedName name="KAZ_6_C">#REF!</definedName>
    <definedName name="KAZ_6_D">#REF!</definedName>
    <definedName name="KAZ_6_E">#REF!</definedName>
    <definedName name="KAZ_6_M">#REF!</definedName>
    <definedName name="KAZ_6_P">#REF!</definedName>
    <definedName name="KAZ_7">#REF!</definedName>
    <definedName name="KAZ_7_A">#REF!</definedName>
    <definedName name="KAZ_7_B">#REF!</definedName>
    <definedName name="KAZ_7_C">#REF!</definedName>
    <definedName name="KAZ_7_D">#REF!</definedName>
    <definedName name="KAZ_7_E">#REF!</definedName>
    <definedName name="KAZ_7_M">#REF!</definedName>
    <definedName name="KAZ_7_P">#REF!</definedName>
    <definedName name="KAZ_8">#REF!</definedName>
    <definedName name="KAZ_8_A">#REF!</definedName>
    <definedName name="KAZ_8_B">#REF!</definedName>
    <definedName name="KAZ_8_C">#REF!</definedName>
    <definedName name="KAZ_8_D">#REF!</definedName>
    <definedName name="KAZ_8_E">#REF!</definedName>
    <definedName name="KAZ_8_M">#REF!</definedName>
    <definedName name="KAZ_8_P">#REF!</definedName>
    <definedName name="KAZ_9">#REF!</definedName>
    <definedName name="KAZ_9_A">#REF!</definedName>
    <definedName name="KAZ_9_B">#REF!</definedName>
    <definedName name="KAZ_9_C">#REF!</definedName>
    <definedName name="KAZ_9_D">#REF!</definedName>
    <definedName name="KAZ_9_E">#REF!</definedName>
    <definedName name="KAZ_9_M">#REF!</definedName>
    <definedName name="KAZ_9_P">#REF!</definedName>
    <definedName name="KM">'[21]dodav'!$E$7</definedName>
    <definedName name="kmn">'[22]dodav'!$E$6</definedName>
    <definedName name="KMVIMPERK1">'[23]mont'!$E$5</definedName>
    <definedName name="Kod">#REF!</definedName>
    <definedName name="Kod_1">0</definedName>
    <definedName name="Kod_2">#REF!</definedName>
    <definedName name="KoefDopr">#REF!</definedName>
    <definedName name="Komunikace">#REF!</definedName>
    <definedName name="konec">#REF!</definedName>
    <definedName name="Konstrukce_klempířské">#REF!</definedName>
    <definedName name="Konstrukce_tesařské">#REF!</definedName>
    <definedName name="Konstrukce_truhlářské">#REF!</definedName>
    <definedName name="KONSTRUKCEPROBATERIE">#REF!</definedName>
    <definedName name="KONSTRUKCEPROBATERIE_A">#REF!</definedName>
    <definedName name="KONSTRUKCEPROBATERIE_B">#REF!</definedName>
    <definedName name="KONSTRUKCEPROBATERIE_C">#REF!</definedName>
    <definedName name="KONSTRUKCEPROBATERIE_D">#REF!</definedName>
    <definedName name="KONSTRUKCEPROBATERIE_E">#REF!</definedName>
    <definedName name="KONSTRUKCEPROBIDET">#REF!</definedName>
    <definedName name="KONSTRUKCEPROBIDET_A">#REF!</definedName>
    <definedName name="KONSTRUKCEPROBIDET_B">#REF!</definedName>
    <definedName name="KONSTRUKCEPROBIDET_C">#REF!</definedName>
    <definedName name="KONSTRUKCEPROBIDET_D">#REF!</definedName>
    <definedName name="KONSTRUKCEPROBIDET_E">#REF!</definedName>
    <definedName name="KONSTRUKCEPROPISOARY">#REF!</definedName>
    <definedName name="KONSTRUKCEPROPISOARY_A">#REF!</definedName>
    <definedName name="KONSTRUKCEPROPISOARY_B">#REF!</definedName>
    <definedName name="KONSTRUKCEPROPISOARY_C">#REF!</definedName>
    <definedName name="KONSTRUKCEPROPISOARY_D">#REF!</definedName>
    <definedName name="KONSTRUKCEPROPISOARY_E">#REF!</definedName>
    <definedName name="KONSTRUKCEPROPOTRUBI">#REF!</definedName>
    <definedName name="KONSTRUKCEPROPOTRUBI_A">#REF!</definedName>
    <definedName name="KONSTRUKCEPROPOTRUBI_B">#REF!</definedName>
    <definedName name="KONSTRUKCEPROPOTRUBI_C">#REF!</definedName>
    <definedName name="KONSTRUKCEPROPOTRUBI_D">#REF!</definedName>
    <definedName name="KONSTRUKCEPROPOTRUBI_E">#REF!</definedName>
    <definedName name="KONSTRUKCEPROUMYVADLA">#REF!</definedName>
    <definedName name="KONSTRUKCEPROUMYVADLA_A">#REF!</definedName>
    <definedName name="KONSTRUKCEPROUMYVADLA_B">#REF!</definedName>
    <definedName name="KONSTRUKCEPROUMYVADLA_C">#REF!</definedName>
    <definedName name="KONSTRUKCEPROUMYVADLA_D">#REF!</definedName>
    <definedName name="KONSTRUKCEPROUMYVADLA_E">#REF!</definedName>
    <definedName name="KONSTRUKCEPROWC">#REF!</definedName>
    <definedName name="KONSTRUKCEPROWC_A">#REF!</definedName>
    <definedName name="KONSTRUKCEPROWC_B">#REF!</definedName>
    <definedName name="KONSTRUKCEPROWC_C">#REF!</definedName>
    <definedName name="KONSTRUKCEPROWC_D">#REF!</definedName>
    <definedName name="KONSTRUKCEPROWC_E">#REF!</definedName>
    <definedName name="Kovové_stavební_doplňkové_konstrukce">#REF!</definedName>
    <definedName name="kr_15">#REF!</definedName>
    <definedName name="kr_15_ła">#REF!</definedName>
    <definedName name="KRIZOVASPOJKA">#REF!</definedName>
    <definedName name="KRIZOVASPOJKA_A">#REF!</definedName>
    <definedName name="KRIZOVASPOJKA_B">#REF!</definedName>
    <definedName name="KRIZOVASPOJKA_C">#REF!</definedName>
    <definedName name="KRIZOVASPOJKA_D">#REF!</definedName>
    <definedName name="KRIZOVASPOJKA_E">#REF!</definedName>
    <definedName name="KRYCIPROFILPVC33X12">#REF!</definedName>
    <definedName name="KRYCIPROFILPVC33X12_A">#REF!</definedName>
    <definedName name="KRYCIPROFILPVC33X12_B">#REF!</definedName>
    <definedName name="KRYCIPROFILPVC33X12_C">#REF!</definedName>
    <definedName name="KRYCIPROFILPVC33X12_D">#REF!</definedName>
    <definedName name="KRYCIPROFILPVC33X12_E">#REF!</definedName>
    <definedName name="ks">#REF!</definedName>
    <definedName name="KSDK">#REF!</definedName>
    <definedName name="kuchyně">'[4]Budova'!$A$1947:$A$2081</definedName>
    <definedName name="L">#REF!</definedName>
    <definedName name="la">#REF!</definedName>
    <definedName name="LAGUNA_B">#REF!</definedName>
    <definedName name="LAGUNA_C">#REF!</definedName>
    <definedName name="LAGUNA_D">#REF!</definedName>
    <definedName name="LAGUNA_E">#REF!</definedName>
    <definedName name="LAMELABASE_A">#REF!</definedName>
    <definedName name="LAMELABASE_B">#REF!</definedName>
    <definedName name="LAMELABASE_C">#REF!</definedName>
    <definedName name="LAMELABASE_D">#REF!</definedName>
    <definedName name="LAMELABASE_E">#REF!</definedName>
    <definedName name="LAMELALINE8_A">#REF!</definedName>
    <definedName name="LAMELALINE8_B">#REF!</definedName>
    <definedName name="LAMELALINE8_C">#REF!</definedName>
    <definedName name="LAMELALINE8_D">#REF!</definedName>
    <definedName name="LAMELALINE8_E">#REF!</definedName>
    <definedName name="LAMELAPOINT15_A">#REF!</definedName>
    <definedName name="LAMELAPOINT15_B">#REF!</definedName>
    <definedName name="LAMELAPOINT15_C">#REF!</definedName>
    <definedName name="LAMELAPOINT15_D">#REF!</definedName>
    <definedName name="LAMELAPOINT15_E">#REF!</definedName>
    <definedName name="LEPICITMEL">#REF!</definedName>
    <definedName name="LEPICITMEL_A">#REF!</definedName>
    <definedName name="LEPICITMEL_B">#REF!</definedName>
    <definedName name="LEPICITMEL_C">#REF!</definedName>
    <definedName name="LEPICITMEL_D">#REF!</definedName>
    <definedName name="LEPICITMEL_E">#REF!</definedName>
    <definedName name="LEPICITMEL40KG_A">#REF!</definedName>
    <definedName name="LEPICITMEL40KG_B">#REF!</definedName>
    <definedName name="LEPICITMEL40KG_C">#REF!</definedName>
    <definedName name="LEPICITMEL40KG_D">#REF!</definedName>
    <definedName name="LEPICITMEL40KG_E">#REF!</definedName>
    <definedName name="LIAPOR">#REF!</definedName>
    <definedName name="LIAPOR_A">#REF!</definedName>
    <definedName name="LIAPOR_B">#REF!</definedName>
    <definedName name="LIAPOR_C">#REF!</definedName>
    <definedName name="LIAPOR_D">#REF!</definedName>
    <definedName name="LIAPOR_E">#REF!</definedName>
    <definedName name="M">#REF!</definedName>
    <definedName name="Malby__tapety__nátěry__nástřiky">#REF!</definedName>
    <definedName name="mar">'[4]Budova'!$A$2084:$A$2332</definedName>
    <definedName name="Marka">#REF!</definedName>
    <definedName name="Mena">'[18]Stavba'!$J$29</definedName>
    <definedName name="MICROE24">#REF!</definedName>
    <definedName name="MICROE24_A">#REF!</definedName>
    <definedName name="MICROE24_B">#REF!</definedName>
    <definedName name="MICROE24_C">#REF!</definedName>
    <definedName name="MICROE24_D">#REF!</definedName>
    <definedName name="MICROE24_E">#REF!</definedName>
    <definedName name="MJ">#REF!</definedName>
    <definedName name="MJ_12">#REF!</definedName>
    <definedName name="MJ_34">#REF!</definedName>
    <definedName name="MJ_50">#REF!</definedName>
    <definedName name="ml§guofziůfzuů">#REF!</definedName>
    <definedName name="mn">'[26]Rozp'!$I$22</definedName>
    <definedName name="MO">#REF!</definedName>
    <definedName name="MO_12">#REF!</definedName>
    <definedName name="MO_34">#REF!</definedName>
    <definedName name="MO_50">#REF!</definedName>
    <definedName name="MOLLYKOTVY4LM4_A">#REF!</definedName>
    <definedName name="MOLLYKOTVY4LM4_B">#REF!</definedName>
    <definedName name="MOLLYKOTVY4LM4_C">#REF!</definedName>
    <definedName name="MOLLYKOTVY4LM4_D">#REF!</definedName>
    <definedName name="MOLLYKOTVY4LM4_E">#REF!</definedName>
    <definedName name="MOLLYKOTVY4SM4">#REF!</definedName>
    <definedName name="MOLLYKOTVY4SM4_A">#REF!</definedName>
    <definedName name="MOLLYKOTVY4SM4_B">#REF!</definedName>
    <definedName name="MOLLYKOTVY4SM4_C">#REF!</definedName>
    <definedName name="MOLLYKOTVY4SM4_D">#REF!</definedName>
    <definedName name="MOLLYKOTVY4SM4_E">#REF!</definedName>
    <definedName name="MOLLYKOTVY6LM5_A">#REF!</definedName>
    <definedName name="MOLLYKOTVY6LM5_B">#REF!</definedName>
    <definedName name="MOLLYKOTVY6LM5_C">#REF!</definedName>
    <definedName name="MOLLYKOTVY6LM5_D">#REF!</definedName>
    <definedName name="MOLLYKOTVY6LM5_E">#REF!</definedName>
    <definedName name="MOLLYKOTVY6SM5">#REF!</definedName>
    <definedName name="MOLLYKOTVY6SM5_A">#REF!</definedName>
    <definedName name="MOLLYKOTVY6SM5_B">#REF!</definedName>
    <definedName name="MOLLYKOTVY6SM5_C">#REF!</definedName>
    <definedName name="MOLLYKOTVY6SM5_D">#REF!</definedName>
    <definedName name="MOLLYKOTVY6SM5_E">#REF!</definedName>
    <definedName name="MOLLYKOTVY8LM6">#REF!</definedName>
    <definedName name="MOLLYKOTVY8LM6_A">#REF!</definedName>
    <definedName name="MOLLYKOTVY8LM6_B">#REF!</definedName>
    <definedName name="MOLLYKOTVY8LM6_C">#REF!</definedName>
    <definedName name="MOLLYKOTVY8LM6_D">#REF!</definedName>
    <definedName name="MOLLYKOTVY8LM6_E">#REF!</definedName>
    <definedName name="MOLLYKOTVY8SM6">#REF!</definedName>
    <definedName name="MOLLYKOTVY8SM6_A">#REF!</definedName>
    <definedName name="MOLLYKOTVY8SM6_B">#REF!</definedName>
    <definedName name="MOLLYKOTVY8SM6_C">#REF!</definedName>
    <definedName name="MOLLYKOTVY8SM6_D">#REF!</definedName>
    <definedName name="MOLLYKOTVY8SM6_E">#REF!</definedName>
    <definedName name="Mont">'[17]Rekapitulace'!$H$9</definedName>
    <definedName name="MONT_12">#REF!</definedName>
    <definedName name="MONT_34">#REF!</definedName>
    <definedName name="MONT_50">#REF!</definedName>
    <definedName name="Montaz0">#REF!</definedName>
    <definedName name="MONTAZNIPENA">#REF!</definedName>
    <definedName name="MONTAZNIPENA_A">#REF!</definedName>
    <definedName name="MONTAZNIPENA_B">#REF!</definedName>
    <definedName name="MONTAZNIPENA_C">#REF!</definedName>
    <definedName name="MONTAZNIPENA_D">#REF!</definedName>
    <definedName name="MONTAZNIPENA_E">#REF!</definedName>
    <definedName name="MTG">'[5]SO 01 - 06 ELEKTROINSTALACE'!$B$9644</definedName>
    <definedName name="mts">#REF!</definedName>
    <definedName name="MZDY_1">#REF!</definedName>
    <definedName name="MZDY_10">#REF!</definedName>
    <definedName name="MZDY_11">#REF!</definedName>
    <definedName name="MZDY_12">#REF!</definedName>
    <definedName name="MZDY_13">#REF!</definedName>
    <definedName name="MZDY_14">#REF!</definedName>
    <definedName name="MZDY_15">#REF!</definedName>
    <definedName name="MZDY_16">#REF!</definedName>
    <definedName name="MZDY_17">#REF!</definedName>
    <definedName name="MZDY_18">#REF!</definedName>
    <definedName name="MZDY_19">#REF!</definedName>
    <definedName name="MZDY_2">#REF!</definedName>
    <definedName name="MZDY_20">#REF!</definedName>
    <definedName name="MZDY_21">#REF!</definedName>
    <definedName name="MZDY_22">#REF!</definedName>
    <definedName name="MZDY_23">#REF!</definedName>
    <definedName name="MZDY_24">#REF!</definedName>
    <definedName name="MZDY_25">#REF!</definedName>
    <definedName name="MZDY_26">#REF!</definedName>
    <definedName name="MZDY_27">#REF!</definedName>
    <definedName name="MZDY_28">#REF!</definedName>
    <definedName name="MZDY_29">#REF!</definedName>
    <definedName name="MZDY_3">#REF!</definedName>
    <definedName name="MZDY_4">#REF!</definedName>
    <definedName name="MZDY_5">#REF!</definedName>
    <definedName name="MZDY_6">#REF!</definedName>
    <definedName name="MZDY_7">#REF!</definedName>
    <definedName name="MZDY_8">#REF!</definedName>
    <definedName name="MZDY_9">#REF!</definedName>
    <definedName name="MZDY_A">#REF!</definedName>
    <definedName name="MZDY_B">#REF!</definedName>
    <definedName name="MZDY_C">#REF!</definedName>
    <definedName name="MZDY_DS_A">#REF!</definedName>
    <definedName name="NabCeny">#REF!</definedName>
    <definedName name="NabHlav1">#REF!</definedName>
    <definedName name="NabHlav2">#REF!</definedName>
    <definedName name="NabHlPříZač">#REF!</definedName>
    <definedName name="NabHRoz1">#REF!</definedName>
    <definedName name="NabHRoz2">#REF!</definedName>
    <definedName name="NabHRoz3">#REF!</definedName>
    <definedName name="NabProjekt">#REF!</definedName>
    <definedName name="NabPřehledCen">#REF!</definedName>
    <definedName name="NabSpecifikace">#REF!</definedName>
    <definedName name="nad">#REF!</definedName>
    <definedName name="NákladyProjekt">#REF!</definedName>
    <definedName name="NATLOUKACIHMOZDINKA635">#REF!</definedName>
    <definedName name="NATLOUKACIHMOZDINKA635_A">#REF!</definedName>
    <definedName name="NATLOUKACIHMOZDINKA635_B">#REF!</definedName>
    <definedName name="NATLOUKACIHMOZDINKA635_C">#REF!</definedName>
    <definedName name="NATLOUKACIHMOZDINKA635_D">#REF!</definedName>
    <definedName name="NATLOUKACIHMOZDINKA635_E">#REF!</definedName>
    <definedName name="NATLOUKACIHMOZDINKA645">#REF!</definedName>
    <definedName name="NATLOUKACIHMOZDINKA645_A">#REF!</definedName>
    <definedName name="NATLOUKACIHMOZDINKA645_B">#REF!</definedName>
    <definedName name="NATLOUKACIHMOZDINKA645_C">#REF!</definedName>
    <definedName name="NATLOUKACIHMOZDINKA645_D">#REF!</definedName>
    <definedName name="NATLOUKACIHMOZDINKA645_E">#REF!</definedName>
    <definedName name="NATLOUKACIHMOZDINKA660_A">#REF!</definedName>
    <definedName name="NATLOUKACIHMOZDINKA660_B">#REF!</definedName>
    <definedName name="NATLOUKACIHMOZDINKA660_C">#REF!</definedName>
    <definedName name="NATLOUKACIHMOZDINKA660_D">#REF!</definedName>
    <definedName name="NATLOUKACIHMOZDINKA660_E">#REF!</definedName>
    <definedName name="NATLOUKACIHMOZDINKA670">#REF!</definedName>
    <definedName name="NATLOUKACIHMOZDINKA670_A">#REF!</definedName>
    <definedName name="NATLOUKACIHMOZDINKA670_B">#REF!</definedName>
    <definedName name="NATLOUKACIHMOZDINKA670_C">#REF!</definedName>
    <definedName name="NATLOUKACIHMOZDINKA670_D">#REF!</definedName>
    <definedName name="NATLOUKACIHMOZDINKA670_E">#REF!</definedName>
    <definedName name="NATLOUKACIHMOZDINKYKDM_A">#REF!</definedName>
    <definedName name="NATLOUKACIHMOZDINKYKDM_B">#REF!</definedName>
    <definedName name="NATLOUKACIHMOZDINKYKDM_C">#REF!</definedName>
    <definedName name="NATLOUKACIHMOZDINKYKDM_D">#REF!</definedName>
    <definedName name="NATLOUKACIHMOZDINKYKDM_E">#REF!</definedName>
    <definedName name="NazevDilu">#REF!</definedName>
    <definedName name="nazevobjektu">#REF!</definedName>
    <definedName name="NazevRozpoctu">'[10]Krycí list'!$D$2</definedName>
    <definedName name="nazevstavby">#REF!</definedName>
    <definedName name="nbvc">#REF!</definedName>
    <definedName name="NIC">#REF!</definedName>
    <definedName name="NICOTA">#REF!</definedName>
    <definedName name="NONIUSCDCTYRBODOVYSPODNI">#REF!</definedName>
    <definedName name="NONIUSCDCTYRBODOVYSPODNI_A">#REF!</definedName>
    <definedName name="NONIUSCDCTYRBODOVYSPODNI_B">#REF!</definedName>
    <definedName name="NONIUSCDCTYRBODOVYSPODNI_C">#REF!</definedName>
    <definedName name="NONIUSCDCTYRBODOVYSPODNI_D">#REF!</definedName>
    <definedName name="NONIUSCDCTYRBODOVYSPODNI_E">#REF!</definedName>
    <definedName name="NONIUSHORNI240">#REF!</definedName>
    <definedName name="NONIUSHORNI240_A">#REF!</definedName>
    <definedName name="NONIUSHORNI240_B">#REF!</definedName>
    <definedName name="NONIUSHORNI240_C">#REF!</definedName>
    <definedName name="NONIUSHORNI240_D">#REF!</definedName>
    <definedName name="NONIUSHORNI240_E">#REF!</definedName>
    <definedName name="NONIUSHORNI340">#REF!</definedName>
    <definedName name="NONIUSHORNI340_A">#REF!</definedName>
    <definedName name="NONIUSHORNI340_B">#REF!</definedName>
    <definedName name="NONIUSHORNI340_C">#REF!</definedName>
    <definedName name="NONIUSHORNI340_D">#REF!</definedName>
    <definedName name="NONIUSHORNI340_E">#REF!</definedName>
    <definedName name="NONIUSHORNI640">#REF!</definedName>
    <definedName name="NONIUSHORNI640_A">#REF!</definedName>
    <definedName name="NONIUSHORNI640_B">#REF!</definedName>
    <definedName name="NONIUSHORNI640_C">#REF!</definedName>
    <definedName name="NONIUSHORNI640_D">#REF!</definedName>
    <definedName name="NONIUSHORNI640_E">#REF!</definedName>
    <definedName name="NONIUSHORNI840">#REF!</definedName>
    <definedName name="NONIUSHORNI840_A">#REF!</definedName>
    <definedName name="NONIUSHORNI840_B">#REF!</definedName>
    <definedName name="NONIUSHORNI840_C">#REF!</definedName>
    <definedName name="NONIUSHORNI840_D">#REF!</definedName>
    <definedName name="NONIUSHORNI840_E">#REF!</definedName>
    <definedName name="NONIUSSPODNIDIL">#REF!</definedName>
    <definedName name="NONIUSSPODNIDIL_A">#REF!</definedName>
    <definedName name="NONIUSSPODNIDIL_B">#REF!</definedName>
    <definedName name="NONIUSSPODNIDIL_C">#REF!</definedName>
    <definedName name="NONIUSSPODNIDIL_D">#REF!</definedName>
    <definedName name="NONIUSSPODNIDIL_E">#REF!</definedName>
    <definedName name="NONIUSZAVLACKA">#REF!</definedName>
    <definedName name="NONIUSZAVLACKA_A">#REF!</definedName>
    <definedName name="NONIUSZAVLACKA_B">#REF!</definedName>
    <definedName name="NONIUSZAVLACKA_C">#REF!</definedName>
    <definedName name="NONIUSZAVLACKA_D">#REF!</definedName>
    <definedName name="NONIUSZAVLACKA_E">#REF!</definedName>
    <definedName name="NOVATONEFISURED">'[27]MATERIAL'!$B$87</definedName>
    <definedName name="NOVATONEOLYMPIA">#REF!</definedName>
    <definedName name="NOVATONEOLYMPIA_A">#REF!</definedName>
    <definedName name="NOVATONEOLYMPIA_B">#REF!</definedName>
    <definedName name="NOVATONEOLYMPIA_C">#REF!</definedName>
    <definedName name="NOVATONEOLYMPIA_D">#REF!</definedName>
    <definedName name="NOVATONEOLYMPIA_E">#REF!</definedName>
    <definedName name="ob_8_30">#REF!</definedName>
    <definedName name="obch_sleva">#REF!</definedName>
    <definedName name="Objednatel">#REF!</definedName>
    <definedName name="Obklady_keramické">#REF!</definedName>
    <definedName name="_xlnm.Print_Area" localSheetId="0">'Rekapitulace'!$C$2:$AP$70,'Rekapitulace'!$C$76:$AP$108</definedName>
    <definedName name="_xlnm.Print_Area" localSheetId="1">'SO101'!$C$2:$Q$65,'SO101'!$C$71:$Q$91,'SO101'!$C$96:$Q$198</definedName>
    <definedName name="_xlnm.Print_Area" localSheetId="2">'SO101 HTU'!$C$2:$Q$65,'SO101 HTU'!$C$71:$Q$92,'SO101 HTU'!$C$97:$Q$165</definedName>
    <definedName name="_xlnm.Print_Area" localSheetId="3">'SO301'!$C$2:$Q$65,'SO301'!$C$71:$Q$92,'SO301'!$C$96:$Q$211</definedName>
    <definedName name="_xlnm.Print_Area" localSheetId="4">'SO302'!$C$2:$Q$65,'SO302'!$C$71:$Q$91,'SO302'!$C$94:$Q$162</definedName>
    <definedName name="_xlnm.Print_Area" localSheetId="5">'SO801'!$C$2:$Q$65,'SO801'!$C$71:$Q$89,'SO801'!$C$93:$Q$130</definedName>
    <definedName name="_xlnm.Print_Area" localSheetId="6">'SO802'!$C$2:$Q$65,'SO802'!$C$71:$Q$96,'SO802'!$C$100:$Q$177</definedName>
    <definedName name="_xlnm.Print_Area" localSheetId="7">'SO803'!$C$2:$Q$65,'SO803'!$C$71:$Q$90,'SO803'!$C$94:$Q$125</definedName>
    <definedName name="_xlnm.Print_Area" localSheetId="8">'SO804'!$C$2:$Q$65,'SO804'!$C$71:$Q$89,'SO804'!$C$93:$Q$124</definedName>
    <definedName name="obvod_suteren">'[28]Hrubá'!$G$11</definedName>
    <definedName name="OBVODOVYPROFILF">#REF!</definedName>
    <definedName name="OBVODOVYPROFILF_A">#REF!</definedName>
    <definedName name="OBVODOVYPROFILF_B">#REF!</definedName>
    <definedName name="OBVODOVYPROFILF_C">#REF!</definedName>
    <definedName name="OBVODOVYPROFILF_D">#REF!</definedName>
    <definedName name="OBVODOVYPROFILF_E">#REF!</definedName>
    <definedName name="OBVODOVYPROFILF13">#REF!</definedName>
    <definedName name="OBVODOVYPROFILF13_A">#REF!</definedName>
    <definedName name="OBVODOVYPROFILF13_B">#REF!</definedName>
    <definedName name="OBVODOVYPROFILF13_C">#REF!</definedName>
    <definedName name="OBVODOVYPROFILF13_D">#REF!</definedName>
    <definedName name="OBVODOVYPROFILF13_E">#REF!</definedName>
    <definedName name="OBVODOVYPROFILF16_A">#REF!</definedName>
    <definedName name="OBVODOVYPROFILF16_B">#REF!</definedName>
    <definedName name="OBVODOVYPROFILF16_C">#REF!</definedName>
    <definedName name="OBVODOVYPROFILF16_D">#REF!</definedName>
    <definedName name="OBVODOVYPROFILF16_E">#REF!</definedName>
    <definedName name="OBVODOVYPROFILL">#REF!</definedName>
    <definedName name="OBVODOVYPROFILL_A">#REF!</definedName>
    <definedName name="OBVODOVYPROFILL_B">#REF!</definedName>
    <definedName name="OBVODOVYPROFILL_C">#REF!</definedName>
    <definedName name="OBVODOVYPROFILL_D">#REF!</definedName>
    <definedName name="OBVODOVYPROFILL_E">#REF!</definedName>
    <definedName name="OHEBNAHRANA30X34">#REF!</definedName>
    <definedName name="OHEBNAHRANA30X34_A">#REF!</definedName>
    <definedName name="OHEBNAHRANA30X34_B">#REF!</definedName>
    <definedName name="OHEBNAHRANA30X34_C">#REF!</definedName>
    <definedName name="OHEBNAHRANA30X34_D">#REF!</definedName>
    <definedName name="OHEBNAHRANA30X34_E">#REF!</definedName>
    <definedName name="OHEBNYPROFIL59X7">#REF!</definedName>
    <definedName name="OHEBNYPROFIL59X7_A">#REF!</definedName>
    <definedName name="OHEBNYPROFIL59X7_B">#REF!</definedName>
    <definedName name="OHEBNYPROFIL59X7_C">#REF!</definedName>
    <definedName name="OHEBNYPROFIL59X7_D">#REF!</definedName>
    <definedName name="OHEBNYPROFIL59X7_E">#REF!</definedName>
    <definedName name="okno">#REF!</definedName>
    <definedName name="okno_1">0</definedName>
    <definedName name="OKRAJOVAPASKATRS80">#REF!</definedName>
    <definedName name="OKRAJOVAPASKATRS80_A">#REF!</definedName>
    <definedName name="OKRAJOVAPASKATRS80_B">#REF!</definedName>
    <definedName name="OKRAJOVAPASKATRS80_C">#REF!</definedName>
    <definedName name="OKRAJOVAPASKATRS80_D">#REF!</definedName>
    <definedName name="OKRAJOVAPASKATRS80_E">#REF!</definedName>
    <definedName name="OP">#REF!</definedName>
    <definedName name="OP_12">#REF!</definedName>
    <definedName name="OP_34">#REF!</definedName>
    <definedName name="OP_50">#REF!</definedName>
    <definedName name="ORCAL_CLIP_IN">#REF!</definedName>
    <definedName name="ORCALCLIPIN_A">#REF!</definedName>
    <definedName name="ORCALCLIPIN_B">#REF!</definedName>
    <definedName name="ORCALCLIPIN_C">#REF!</definedName>
    <definedName name="ORCALCLIPIN_D">#REF!</definedName>
    <definedName name="ORCALCLIPIN_E">#REF!</definedName>
    <definedName name="ORSIL40KG40MM">#REF!</definedName>
    <definedName name="ORSIL40KG40MM_A">#REF!</definedName>
    <definedName name="ORSIL40KG40MM_B">#REF!</definedName>
    <definedName name="ORSIL40KG40MM_C">#REF!</definedName>
    <definedName name="ORSIL40KG40MM_D">#REF!</definedName>
    <definedName name="ORSIL40KG40MM_E">#REF!</definedName>
    <definedName name="ORSIL45KG50MM">#REF!</definedName>
    <definedName name="ORSIL45KG50MM_A">#REF!</definedName>
    <definedName name="ORSIL45KG50MM_B">#REF!</definedName>
    <definedName name="ORSIL45KG50MM_C">#REF!</definedName>
    <definedName name="ORSIL45KG50MM_D">#REF!</definedName>
    <definedName name="ORSIL45KG50MM_E">#REF!</definedName>
    <definedName name="ORSIL65KG50MM">#REF!</definedName>
    <definedName name="ORSIL65KG50MM_A">#REF!</definedName>
    <definedName name="ORSIL65KG50MM_B">#REF!</definedName>
    <definedName name="ORSIL65KG50MM_C">#REF!</definedName>
    <definedName name="ORSIL65KG50MM_D">#REF!</definedName>
    <definedName name="ORSIL65KG50MM_E">#REF!</definedName>
    <definedName name="Ostatní_výrobky">#REF!</definedName>
    <definedName name="P">#REF!</definedName>
    <definedName name="PAPIROVAPASKA">#REF!</definedName>
    <definedName name="PAPIROVAPASKA_A">#REF!</definedName>
    <definedName name="PAPIROVAPASKA_B">#REF!</definedName>
    <definedName name="PAPIROVAPASKA_C">#REF!</definedName>
    <definedName name="PAPIROVAPASKA_D">#REF!</definedName>
    <definedName name="PAPIROVAPASKA_E">#REF!</definedName>
    <definedName name="Parametry">#REF!</definedName>
    <definedName name="PASEKKZAVESU_A">#REF!</definedName>
    <definedName name="PASEKKZAVESU_B">#REF!</definedName>
    <definedName name="PASEKKZAVESU_C">#REF!</definedName>
    <definedName name="PASEKKZAVESU_D">#REF!</definedName>
    <definedName name="PASEKKZAVESU_E">#REF!</definedName>
    <definedName name="PASKALEPICI">#REF!</definedName>
    <definedName name="PASKALEPICI_A">#REF!</definedName>
    <definedName name="PASKALEPICI_B">#REF!</definedName>
    <definedName name="PASKALEPICI_C">#REF!</definedName>
    <definedName name="PASKALEPICI_D">#REF!</definedName>
    <definedName name="PASKALEPICI_E">#REF!</definedName>
    <definedName name="PASKAOBOUSTRANNA">#REF!</definedName>
    <definedName name="PASKAOBOUSTRANNA_A">#REF!</definedName>
    <definedName name="PASKAOBOUSTRANNA_B">#REF!</definedName>
    <definedName name="PASKAOBOUSTRANNA_C">#REF!</definedName>
    <definedName name="PASKAOBOUSTRANNA_D">#REF!</definedName>
    <definedName name="PASKAOBOUSTRANNA_E">#REF!</definedName>
    <definedName name="PASKAPAROFOL">#REF!</definedName>
    <definedName name="PASKAPAROFOL_A">#REF!</definedName>
    <definedName name="PASKAPAROFOL_B">#REF!</definedName>
    <definedName name="PASKAPAROFOL_C">#REF!</definedName>
    <definedName name="PASKAPAROFOL_D">#REF!</definedName>
    <definedName name="PASKAPAROFOL_E">#REF!</definedName>
    <definedName name="PEFOLIE01">#REF!</definedName>
    <definedName name="PEFOLIE01_A">#REF!</definedName>
    <definedName name="PEFOLIE01_B">#REF!</definedName>
    <definedName name="PEFOLIE01_C">#REF!</definedName>
    <definedName name="PEFOLIE01_D">#REF!</definedName>
    <definedName name="PEFOLIE01_E">#REF!</definedName>
    <definedName name="PEFOLIE02">#REF!</definedName>
    <definedName name="PEFOLIE02_A">#REF!</definedName>
    <definedName name="PEFOLIE02_B">#REF!</definedName>
    <definedName name="PEFOLIE02_C">#REF!</definedName>
    <definedName name="PEFOLIE02_D">#REF!</definedName>
    <definedName name="PEFOLIE02_E">#REF!</definedName>
    <definedName name="Periferie">#REF!</definedName>
    <definedName name="PH">#REF!</definedName>
    <definedName name="pia">#REF!</definedName>
    <definedName name="PJ">#REF!</definedName>
    <definedName name="PJ_12">#REF!</definedName>
    <definedName name="PJ_34">#REF!</definedName>
    <definedName name="PJ_50">#REF!</definedName>
    <definedName name="PLECHPOZINK">#REF!</definedName>
    <definedName name="PLECHPOZINK_A">#REF!</definedName>
    <definedName name="PLECHPOZINK_B">#REF!</definedName>
    <definedName name="PLECHPOZINK_C">#REF!</definedName>
    <definedName name="PLECHPOZINK_D">#REF!</definedName>
    <definedName name="PLECHPOZINK_E">#REF!</definedName>
    <definedName name="pln">#REF!</definedName>
    <definedName name="plyn">'[4]Budova'!$A$917:$A$947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cetMJ">#REF!</definedName>
    <definedName name="Podhl">#REF!</definedName>
    <definedName name="Podhledy">#REF!</definedName>
    <definedName name="PODHLEDY_1">#REF!</definedName>
    <definedName name="PODHLEDY_1_A">#REF!</definedName>
    <definedName name="PODHLEDY_1_B">#REF!</definedName>
    <definedName name="PODHLEDY_1_C">#REF!</definedName>
    <definedName name="PODHLEDY_1_D">#REF!</definedName>
    <definedName name="PODHLEDY_1_E">#REF!</definedName>
    <definedName name="PODHLEDY_1_M">#REF!</definedName>
    <definedName name="PODHLEDY_1_P">#REF!</definedName>
    <definedName name="PODHLEDY_10">#REF!</definedName>
    <definedName name="PODHLEDY_10_A">#REF!</definedName>
    <definedName name="PODHLEDY_10_B">#REF!</definedName>
    <definedName name="PODHLEDY_10_C">#REF!</definedName>
    <definedName name="PODHLEDY_10_D">#REF!</definedName>
    <definedName name="PODHLEDY_10_E">#REF!</definedName>
    <definedName name="PODHLEDY_10_M">#REF!</definedName>
    <definedName name="PODHLEDY_10_P">#REF!</definedName>
    <definedName name="PODHLEDY_11">#REF!</definedName>
    <definedName name="PODHLEDY_11_A">#REF!</definedName>
    <definedName name="PODHLEDY_11_B">#REF!</definedName>
    <definedName name="PODHLEDY_11_C">#REF!</definedName>
    <definedName name="PODHLEDY_11_D">#REF!</definedName>
    <definedName name="PODHLEDY_11_E">#REF!</definedName>
    <definedName name="PODHLEDY_11_M">#REF!</definedName>
    <definedName name="PODHLEDY_11_P">#REF!</definedName>
    <definedName name="PODHLEDY_12">#REF!</definedName>
    <definedName name="PODHLEDY_12_A">#REF!</definedName>
    <definedName name="PODHLEDY_12_B">#REF!</definedName>
    <definedName name="PODHLEDY_12_C">#REF!</definedName>
    <definedName name="PODHLEDY_12_D">#REF!</definedName>
    <definedName name="PODHLEDY_12_E">#REF!</definedName>
    <definedName name="PODHLEDY_12_M">#REF!</definedName>
    <definedName name="PODHLEDY_12_P">#REF!</definedName>
    <definedName name="PODHLEDY_13">#REF!</definedName>
    <definedName name="PODHLEDY_13_A">#REF!</definedName>
    <definedName name="PODHLEDY_13_B">#REF!</definedName>
    <definedName name="PODHLEDY_13_C">#REF!</definedName>
    <definedName name="PODHLEDY_13_D">#REF!</definedName>
    <definedName name="PODHLEDY_13_E">#REF!</definedName>
    <definedName name="PODHLEDY_13_M">#REF!</definedName>
    <definedName name="PODHLEDY_13_P">#REF!</definedName>
    <definedName name="PODHLEDY_14">#REF!</definedName>
    <definedName name="PODHLEDY_14_A">#REF!</definedName>
    <definedName name="PODHLEDY_14_B">#REF!</definedName>
    <definedName name="PODHLEDY_14_C">#REF!</definedName>
    <definedName name="PODHLEDY_14_D">#REF!</definedName>
    <definedName name="PODHLEDY_14_E">#REF!</definedName>
    <definedName name="PODHLEDY_14_M">#REF!</definedName>
    <definedName name="PODHLEDY_14_P">#REF!</definedName>
    <definedName name="PODHLEDY_15">#REF!</definedName>
    <definedName name="PODHLEDY_15_A">#REF!</definedName>
    <definedName name="PODHLEDY_15_B">#REF!</definedName>
    <definedName name="PODHLEDY_15_C">#REF!</definedName>
    <definedName name="PODHLEDY_15_D">#REF!</definedName>
    <definedName name="PODHLEDY_15_E">#REF!</definedName>
    <definedName name="PODHLEDY_15_M">#REF!</definedName>
    <definedName name="PODHLEDY_15_P">#REF!</definedName>
    <definedName name="PODHLEDY_16">#REF!</definedName>
    <definedName name="PODHLEDY_16_A">#REF!</definedName>
    <definedName name="PODHLEDY_16_B">#REF!</definedName>
    <definedName name="PODHLEDY_16_C">#REF!</definedName>
    <definedName name="PODHLEDY_16_D">#REF!</definedName>
    <definedName name="PODHLEDY_16_E">#REF!</definedName>
    <definedName name="PODHLEDY_16_M">#REF!</definedName>
    <definedName name="PODHLEDY_16_P">#REF!</definedName>
    <definedName name="PODHLEDY_17">#REF!</definedName>
    <definedName name="PODHLEDY_17_A">#REF!</definedName>
    <definedName name="PODHLEDY_17_B">#REF!</definedName>
    <definedName name="PODHLEDY_17_C">#REF!</definedName>
    <definedName name="PODHLEDY_17_D">#REF!</definedName>
    <definedName name="PODHLEDY_17_E">#REF!</definedName>
    <definedName name="PODHLEDY_17_M">#REF!</definedName>
    <definedName name="PODHLEDY_17_P">#REF!</definedName>
    <definedName name="PODHLEDY_18">#REF!</definedName>
    <definedName name="PODHLEDY_18_A">#REF!</definedName>
    <definedName name="PODHLEDY_18_B">#REF!</definedName>
    <definedName name="PODHLEDY_18_C">#REF!</definedName>
    <definedName name="PODHLEDY_18_D">#REF!</definedName>
    <definedName name="PODHLEDY_18_E">#REF!</definedName>
    <definedName name="PODHLEDY_18_M">#REF!</definedName>
    <definedName name="PODHLEDY_18_P">#REF!</definedName>
    <definedName name="PODHLEDY_19">#REF!</definedName>
    <definedName name="PODHLEDY_19_A">#REF!</definedName>
    <definedName name="PODHLEDY_19_B">#REF!</definedName>
    <definedName name="PODHLEDY_19_C">#REF!</definedName>
    <definedName name="PODHLEDY_19_D">#REF!</definedName>
    <definedName name="PODHLEDY_19_E">#REF!</definedName>
    <definedName name="PODHLEDY_19_M">#REF!</definedName>
    <definedName name="PODHLEDY_19_P">#REF!</definedName>
    <definedName name="PODHLEDY_2">#REF!</definedName>
    <definedName name="PODHLEDY_2_A">#REF!</definedName>
    <definedName name="PODHLEDY_2_B">#REF!</definedName>
    <definedName name="PODHLEDY_2_C">#REF!</definedName>
    <definedName name="PODHLEDY_2_D">#REF!</definedName>
    <definedName name="PODHLEDY_2_E">#REF!</definedName>
    <definedName name="PODHLEDY_2_M">#REF!</definedName>
    <definedName name="PODHLEDY_2_P">#REF!</definedName>
    <definedName name="PODHLEDY_20">#REF!</definedName>
    <definedName name="PODHLEDY_20_A">#REF!</definedName>
    <definedName name="PODHLEDY_20_B">#REF!</definedName>
    <definedName name="PODHLEDY_20_C">#REF!</definedName>
    <definedName name="PODHLEDY_20_D">#REF!</definedName>
    <definedName name="PODHLEDY_20_E">#REF!</definedName>
    <definedName name="PODHLEDY_20_M">#REF!</definedName>
    <definedName name="PODHLEDY_20_P">#REF!</definedName>
    <definedName name="PODHLEDY_21">#REF!</definedName>
    <definedName name="PODHLEDY_21_A">#REF!</definedName>
    <definedName name="PODHLEDY_21_B">#REF!</definedName>
    <definedName name="PODHLEDY_21_C">#REF!</definedName>
    <definedName name="PODHLEDY_21_D">#REF!</definedName>
    <definedName name="PODHLEDY_21_E">#REF!</definedName>
    <definedName name="PODHLEDY_21_M">#REF!</definedName>
    <definedName name="PODHLEDY_21_P">#REF!</definedName>
    <definedName name="PODHLEDY_22">#REF!</definedName>
    <definedName name="PODHLEDY_22_A">#REF!</definedName>
    <definedName name="PODHLEDY_22_B">#REF!</definedName>
    <definedName name="PODHLEDY_22_C">#REF!</definedName>
    <definedName name="PODHLEDY_22_D">#REF!</definedName>
    <definedName name="PODHLEDY_22_E">#REF!</definedName>
    <definedName name="PODHLEDY_22_M">#REF!</definedName>
    <definedName name="PODHLEDY_22_P">#REF!</definedName>
    <definedName name="PODHLEDY_23">#REF!</definedName>
    <definedName name="PODHLEDY_23_A">#REF!</definedName>
    <definedName name="PODHLEDY_23_B">#REF!</definedName>
    <definedName name="PODHLEDY_23_C">#REF!</definedName>
    <definedName name="PODHLEDY_23_D">#REF!</definedName>
    <definedName name="PODHLEDY_23_E">#REF!</definedName>
    <definedName name="PODHLEDY_23_M">#REF!</definedName>
    <definedName name="PODHLEDY_23_P">#REF!</definedName>
    <definedName name="PODHLEDY_24">#REF!</definedName>
    <definedName name="PODHLEDY_24_A">#REF!</definedName>
    <definedName name="PODHLEDY_24_B">#REF!</definedName>
    <definedName name="PODHLEDY_24_C">#REF!</definedName>
    <definedName name="PODHLEDY_24_D">#REF!</definedName>
    <definedName name="PODHLEDY_24_E">#REF!</definedName>
    <definedName name="PODHLEDY_24_M">#REF!</definedName>
    <definedName name="PODHLEDY_24_P">#REF!</definedName>
    <definedName name="PODHLEDY_25">#REF!</definedName>
    <definedName name="PODHLEDY_25_A">#REF!</definedName>
    <definedName name="PODHLEDY_25_B">#REF!</definedName>
    <definedName name="PODHLEDY_25_C">#REF!</definedName>
    <definedName name="PODHLEDY_25_D">#REF!</definedName>
    <definedName name="PODHLEDY_25_E">#REF!</definedName>
    <definedName name="PODHLEDY_25_M">#REF!</definedName>
    <definedName name="PODHLEDY_25_P">#REF!</definedName>
    <definedName name="PODHLEDY_26">#REF!</definedName>
    <definedName name="PODHLEDY_26_A">#REF!</definedName>
    <definedName name="PODHLEDY_26_B">#REF!</definedName>
    <definedName name="PODHLEDY_26_C">#REF!</definedName>
    <definedName name="PODHLEDY_26_D">#REF!</definedName>
    <definedName name="PODHLEDY_26_E">#REF!</definedName>
    <definedName name="PODHLEDY_26_M">#REF!</definedName>
    <definedName name="PODHLEDY_26_P">#REF!</definedName>
    <definedName name="PODHLEDY_3">#REF!</definedName>
    <definedName name="PODHLEDY_3_A">#REF!</definedName>
    <definedName name="PODHLEDY_3_B">#REF!</definedName>
    <definedName name="PODHLEDY_3_C">#REF!</definedName>
    <definedName name="PODHLEDY_3_D">#REF!</definedName>
    <definedName name="PODHLEDY_3_E">#REF!</definedName>
    <definedName name="PODHLEDY_3_M">#REF!</definedName>
    <definedName name="PODHLEDY_3_P">#REF!</definedName>
    <definedName name="PODHLEDY_4">#REF!</definedName>
    <definedName name="PODHLEDY_4_A">#REF!</definedName>
    <definedName name="PODHLEDY_4_B">#REF!</definedName>
    <definedName name="PODHLEDY_4_C">#REF!</definedName>
    <definedName name="PODHLEDY_4_D">#REF!</definedName>
    <definedName name="PODHLEDY_4_E">#REF!</definedName>
    <definedName name="PODHLEDY_4_M">#REF!</definedName>
    <definedName name="PODHLEDY_4_P">#REF!</definedName>
    <definedName name="PODHLEDY_5">#REF!</definedName>
    <definedName name="PODHLEDY_5_A">#REF!</definedName>
    <definedName name="PODHLEDY_5_B">#REF!</definedName>
    <definedName name="PODHLEDY_5_C">#REF!</definedName>
    <definedName name="PODHLEDY_5_D">#REF!</definedName>
    <definedName name="PODHLEDY_5_E">#REF!</definedName>
    <definedName name="PODHLEDY_5_M">#REF!</definedName>
    <definedName name="PODHLEDY_5_P">#REF!</definedName>
    <definedName name="PODHLEDY_6">#REF!</definedName>
    <definedName name="PODHLEDY_6_A">#REF!</definedName>
    <definedName name="PODHLEDY_6_B">#REF!</definedName>
    <definedName name="PODHLEDY_6_C">#REF!</definedName>
    <definedName name="PODHLEDY_6_D">#REF!</definedName>
    <definedName name="PODHLEDY_6_E">#REF!</definedName>
    <definedName name="PODHLEDY_6_M">#REF!</definedName>
    <definedName name="PODHLEDY_6_P">#REF!</definedName>
    <definedName name="PODHLEDY_7">#REF!</definedName>
    <definedName name="PODHLEDY_7_A">#REF!</definedName>
    <definedName name="PODHLEDY_7_B">#REF!</definedName>
    <definedName name="PODHLEDY_7_C">#REF!</definedName>
    <definedName name="PODHLEDY_7_D">#REF!</definedName>
    <definedName name="PODHLEDY_7_E">#REF!</definedName>
    <definedName name="PODHLEDY_7_M">#REF!</definedName>
    <definedName name="PODHLEDY_7_P">#REF!</definedName>
    <definedName name="PODHLEDY_8">#REF!</definedName>
    <definedName name="PODHLEDY_8_A">#REF!</definedName>
    <definedName name="PODHLEDY_8_B">#REF!</definedName>
    <definedName name="PODHLEDY_8_C">#REF!</definedName>
    <definedName name="PODHLEDY_8_D">#REF!</definedName>
    <definedName name="PODHLEDY_8_E">#REF!</definedName>
    <definedName name="PODHLEDY_8_M">#REF!</definedName>
    <definedName name="PODHLEDY_8_P">#REF!</definedName>
    <definedName name="PODHLEDY_9">#REF!</definedName>
    <definedName name="PODHLEDY_9_A">#REF!</definedName>
    <definedName name="PODHLEDY_9_B">#REF!</definedName>
    <definedName name="PODHLEDY_9_C">#REF!</definedName>
    <definedName name="PODHLEDY_9_D">#REF!</definedName>
    <definedName name="PODHLEDY_9_E">#REF!</definedName>
    <definedName name="PODHLEDY_9_M">#REF!</definedName>
    <definedName name="PODHLEDY_9_P">#REF!</definedName>
    <definedName name="PODKR_1">#REF!</definedName>
    <definedName name="PODKR_1_A">#REF!</definedName>
    <definedName name="PODKR_1_B">#REF!</definedName>
    <definedName name="PODKR_1_C">#REF!</definedName>
    <definedName name="PODKR_1_D">#REF!</definedName>
    <definedName name="PODKR_1_E">#REF!</definedName>
    <definedName name="PODKR_1_M">#REF!</definedName>
    <definedName name="PODKR_1_P">#REF!</definedName>
    <definedName name="PODKR_10">#REF!</definedName>
    <definedName name="PODKR_10_A">#REF!</definedName>
    <definedName name="PODKR_10_B">#REF!</definedName>
    <definedName name="PODKR_10_C">#REF!</definedName>
    <definedName name="PODKR_10_D">#REF!</definedName>
    <definedName name="PODKR_10_E">#REF!</definedName>
    <definedName name="PODKR_10_M">#REF!</definedName>
    <definedName name="PODKR_10_P">#REF!</definedName>
    <definedName name="PODKR_2">#REF!</definedName>
    <definedName name="PODKR_2_A">#REF!</definedName>
    <definedName name="PODKR_2_B">#REF!</definedName>
    <definedName name="PODKR_2_C">#REF!</definedName>
    <definedName name="PODKR_2_D">#REF!</definedName>
    <definedName name="PODKR_2_E">#REF!</definedName>
    <definedName name="PODKR_2_M">#REF!</definedName>
    <definedName name="PODKR_2_P">#REF!</definedName>
    <definedName name="PODKR_3">#REF!</definedName>
    <definedName name="PODKR_3_A">#REF!</definedName>
    <definedName name="PODKR_3_B">#REF!</definedName>
    <definedName name="PODKR_3_C">#REF!</definedName>
    <definedName name="PODKR_3_D">#REF!</definedName>
    <definedName name="PODKR_3_E">#REF!</definedName>
    <definedName name="PODKR_3_M">#REF!</definedName>
    <definedName name="PODKR_3_P">#REF!</definedName>
    <definedName name="PODKR_4">#REF!</definedName>
    <definedName name="PODKR_4_A">#REF!</definedName>
    <definedName name="PODKR_4_B">#REF!</definedName>
    <definedName name="PODKR_4_C">#REF!</definedName>
    <definedName name="PODKR_4_D">#REF!</definedName>
    <definedName name="PODKR_4_E">#REF!</definedName>
    <definedName name="PODKR_4_M">#REF!</definedName>
    <definedName name="PODKR_4_P">#REF!</definedName>
    <definedName name="PODKR_5">#REF!</definedName>
    <definedName name="PODKR_5_A">#REF!</definedName>
    <definedName name="PODKR_5_B">#REF!</definedName>
    <definedName name="PODKR_5_C">#REF!</definedName>
    <definedName name="PODKR_5_D">#REF!</definedName>
    <definedName name="PODKR_5_E">#REF!</definedName>
    <definedName name="PODKR_5_M">#REF!</definedName>
    <definedName name="PODKR_5_P">#REF!</definedName>
    <definedName name="PODKR_6">#REF!</definedName>
    <definedName name="PODKR_6_A">#REF!</definedName>
    <definedName name="PODKR_6_B">#REF!</definedName>
    <definedName name="PODKR_6_C">#REF!</definedName>
    <definedName name="PODKR_6_D">#REF!</definedName>
    <definedName name="PODKR_6_E">#REF!</definedName>
    <definedName name="PODKR_6_M">#REF!</definedName>
    <definedName name="PODKR_6_P">#REF!</definedName>
    <definedName name="PODKR_7">#REF!</definedName>
    <definedName name="PODKR_7_A">#REF!</definedName>
    <definedName name="PODKR_7_B">#REF!</definedName>
    <definedName name="PODKR_7_C">#REF!</definedName>
    <definedName name="PODKR_7_D">#REF!</definedName>
    <definedName name="PODKR_7_E">#REF!</definedName>
    <definedName name="PODKR_7_M">#REF!</definedName>
    <definedName name="PODKR_7_P">#REF!</definedName>
    <definedName name="PODKR_8">#REF!</definedName>
    <definedName name="PODKR_8_A">#REF!</definedName>
    <definedName name="PODKR_8_B">#REF!</definedName>
    <definedName name="PODKR_8_C">#REF!</definedName>
    <definedName name="PODKR_8_D">#REF!</definedName>
    <definedName name="PODKR_8_E">#REF!</definedName>
    <definedName name="PODKR_8_M">#REF!</definedName>
    <definedName name="PODKR_8_P">#REF!</definedName>
    <definedName name="PODKR_9">#REF!</definedName>
    <definedName name="PODKR_9_A">#REF!</definedName>
    <definedName name="PODKR_9_B">#REF!</definedName>
    <definedName name="PODKR_9_C">#REF!</definedName>
    <definedName name="PODKR_9_D">#REF!</definedName>
    <definedName name="PODKR_9_E">#REF!</definedName>
    <definedName name="PODKR_9_M">#REF!</definedName>
    <definedName name="PODKR_9_P">#REF!</definedName>
    <definedName name="PODLAHY_1">#REF!</definedName>
    <definedName name="PODLAHY_1_A">#REF!</definedName>
    <definedName name="PODLAHY_1_B">#REF!</definedName>
    <definedName name="PODLAHY_1_C">#REF!</definedName>
    <definedName name="PODLAHY_1_D">#REF!</definedName>
    <definedName name="PODLAHY_1_E">#REF!</definedName>
    <definedName name="PODLAHY_1_M">#REF!</definedName>
    <definedName name="PODLAHY_1_P">#REF!</definedName>
    <definedName name="PODLAHY_2">#REF!</definedName>
    <definedName name="PODLAHY_2_A">#REF!</definedName>
    <definedName name="PODLAHY_2_B">#REF!</definedName>
    <definedName name="PODLAHY_2_C">#REF!</definedName>
    <definedName name="PODLAHY_2_D">#REF!</definedName>
    <definedName name="PODLAHY_2_E">#REF!</definedName>
    <definedName name="PODLAHY_2_M">#REF!</definedName>
    <definedName name="PODLAHY_2_P">#REF!</definedName>
    <definedName name="PODLAHY_3">#REF!</definedName>
    <definedName name="PODLAHY_3_A">#REF!</definedName>
    <definedName name="PODLAHY_3_B">#REF!</definedName>
    <definedName name="PODLAHY_3_C">#REF!</definedName>
    <definedName name="PODLAHY_3_D">#REF!</definedName>
    <definedName name="PODLAHY_3_E">#REF!</definedName>
    <definedName name="PODLAHY_3_M">#REF!</definedName>
    <definedName name="PODLAHY_3_P">#REF!</definedName>
    <definedName name="PODLAHY_4">#REF!</definedName>
    <definedName name="PODLAHY_4_A">#REF!</definedName>
    <definedName name="PODLAHY_4_B">#REF!</definedName>
    <definedName name="PODLAHY_4_C">#REF!</definedName>
    <definedName name="PODLAHY_4_D">#REF!</definedName>
    <definedName name="PODLAHY_4_E">#REF!</definedName>
    <definedName name="PODLAHY_4_M">#REF!</definedName>
    <definedName name="PODLAHY_4_P">#REF!</definedName>
    <definedName name="PODLAHY_5">#REF!</definedName>
    <definedName name="PODLAHY_5_A">#REF!</definedName>
    <definedName name="PODLAHY_5_B">#REF!</definedName>
    <definedName name="PODLAHY_5_C">#REF!</definedName>
    <definedName name="PODLAHY_5_D">#REF!</definedName>
    <definedName name="PODLAHY_5_E">#REF!</definedName>
    <definedName name="PODLAHY_5_M">#REF!</definedName>
    <definedName name="PODLAHY_5_P">#REF!</definedName>
    <definedName name="PODLAHY_6">#REF!</definedName>
    <definedName name="PODLAHY_6_A">#REF!</definedName>
    <definedName name="PODLAHY_6_B">#REF!</definedName>
    <definedName name="PODLAHY_6_C">#REF!</definedName>
    <definedName name="PODLAHY_6_D">#REF!</definedName>
    <definedName name="PODLAHY_6_E">#REF!</definedName>
    <definedName name="PODLAHY_6_M">#REF!</definedName>
    <definedName name="PODLAHY_6_P">#REF!</definedName>
    <definedName name="podpoložky">'[29]Rekap.  SO 02'!$A$9:$E$20,'[29]Rekap.  SO 02'!$A$22:$E$23,'[29]Rekap.  SO 02'!$A$30:$E$31,'[29]Rekap.  SO 02'!$A$34:$E$35,'[29]Rekap.  SO 02'!$A$37:$E$39,'[29]Rekap.  SO 02'!$A$41:$E$42</definedName>
    <definedName name="podw">#REF!</definedName>
    <definedName name="poiui">#REF!</definedName>
    <definedName name="pokus">#REF!,#REF!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opis">#REF!</definedName>
    <definedName name="Popisky1">#REF!</definedName>
    <definedName name="Popisky2">#REF!</definedName>
    <definedName name="poslední">#REF!</definedName>
    <definedName name="POSUVNYZAVESCDCTYRBODOVY">#REF!</definedName>
    <definedName name="POSUVNYZAVESCDCTYRBODOVY_A">#REF!</definedName>
    <definedName name="POSUVNYZAVESCDCTYRBODOVY_B">#REF!</definedName>
    <definedName name="POSUVNYZAVESCDCTYRBODOVY_C">#REF!</definedName>
    <definedName name="POSUVNYZAVESCDCTYRBODOVY_D">#REF!</definedName>
    <definedName name="POSUVNYZAVESCDCTYRBODOVY_E">#REF!</definedName>
    <definedName name="POSUVNYZAVESCDPLOCHY_A">#REF!</definedName>
    <definedName name="POSUVNYZAVESCDPLOCHY_B">#REF!</definedName>
    <definedName name="POSUVNYZAVESCDPLOCHY_C">#REF!</definedName>
    <definedName name="POSUVNYZAVESCDPLOCHY_D">#REF!</definedName>
    <definedName name="POSUVNYZAVESCDPLOCHY_E">#REF!</definedName>
    <definedName name="Poznamka">#REF!</definedName>
    <definedName name="pp">#REF!</definedName>
    <definedName name="ppppp">#REF!</definedName>
    <definedName name="PREDS_1">#REF!</definedName>
    <definedName name="PREDS_1_A">#REF!</definedName>
    <definedName name="PREDS_1_B">#REF!</definedName>
    <definedName name="PREDS_1_C">#REF!</definedName>
    <definedName name="PREDS_1_D">#REF!</definedName>
    <definedName name="PREDS_1_E">#REF!</definedName>
    <definedName name="PREDS_1_M">#REF!</definedName>
    <definedName name="PREDS_1_P">#REF!</definedName>
    <definedName name="PREDS_10">#REF!</definedName>
    <definedName name="PREDS_10_A">#REF!</definedName>
    <definedName name="PREDS_10_B">#REF!</definedName>
    <definedName name="PREDS_10_C">#REF!</definedName>
    <definedName name="PREDS_10_D">#REF!</definedName>
    <definedName name="PREDS_10_E">#REF!</definedName>
    <definedName name="PREDS_10_M">#REF!</definedName>
    <definedName name="PREDS_10_P">#REF!</definedName>
    <definedName name="PREDS_11">#REF!</definedName>
    <definedName name="PREDS_11_A">#REF!</definedName>
    <definedName name="PREDS_11_B">#REF!</definedName>
    <definedName name="PREDS_11_C">#REF!</definedName>
    <definedName name="PREDS_11_D">#REF!</definedName>
    <definedName name="PREDS_11_E">#REF!</definedName>
    <definedName name="PREDS_11_M">#REF!</definedName>
    <definedName name="PREDS_11_P">#REF!</definedName>
    <definedName name="PREDS_12">#REF!</definedName>
    <definedName name="PREDS_12_A">#REF!</definedName>
    <definedName name="PREDS_12_B">#REF!</definedName>
    <definedName name="PREDS_12_C">#REF!</definedName>
    <definedName name="PREDS_12_D">#REF!</definedName>
    <definedName name="PREDS_12_E">#REF!</definedName>
    <definedName name="PREDS_12_M">#REF!</definedName>
    <definedName name="PREDS_12_P">#REF!</definedName>
    <definedName name="PREDS_13">#REF!</definedName>
    <definedName name="PREDS_13_A">#REF!</definedName>
    <definedName name="PREDS_13_B">#REF!</definedName>
    <definedName name="PREDS_13_C">#REF!</definedName>
    <definedName name="PREDS_13_D">#REF!</definedName>
    <definedName name="PREDS_13_E">#REF!</definedName>
    <definedName name="PREDS_13_M">#REF!</definedName>
    <definedName name="PREDS_13_P">#REF!</definedName>
    <definedName name="PREDS_14">#REF!</definedName>
    <definedName name="PREDS_14_A">#REF!</definedName>
    <definedName name="PREDS_14_B">#REF!</definedName>
    <definedName name="PREDS_14_C">#REF!</definedName>
    <definedName name="PREDS_14_D">#REF!</definedName>
    <definedName name="PREDS_14_E">#REF!</definedName>
    <definedName name="PREDS_14_M">#REF!</definedName>
    <definedName name="PREDS_14_P">#REF!</definedName>
    <definedName name="PREDS_15">#REF!</definedName>
    <definedName name="PREDS_15_A">#REF!</definedName>
    <definedName name="PREDS_15_B">#REF!</definedName>
    <definedName name="PREDS_15_C">#REF!</definedName>
    <definedName name="PREDS_15_D">#REF!</definedName>
    <definedName name="PREDS_15_E">#REF!</definedName>
    <definedName name="PREDS_15_M">#REF!</definedName>
    <definedName name="PREDS_15_P">#REF!</definedName>
    <definedName name="PREDS_16">#REF!</definedName>
    <definedName name="PREDS_16_A">#REF!</definedName>
    <definedName name="PREDS_16_B">#REF!</definedName>
    <definedName name="PREDS_16_C">#REF!</definedName>
    <definedName name="PREDS_16_D">#REF!</definedName>
    <definedName name="PREDS_16_E">#REF!</definedName>
    <definedName name="PREDS_16_M">#REF!</definedName>
    <definedName name="PREDS_16_P">#REF!</definedName>
    <definedName name="PREDS_17">#REF!</definedName>
    <definedName name="PREDS_17_A">#REF!</definedName>
    <definedName name="PREDS_17_B">#REF!</definedName>
    <definedName name="PREDS_17_C">#REF!</definedName>
    <definedName name="PREDS_17_D">#REF!</definedName>
    <definedName name="PREDS_17_E">#REF!</definedName>
    <definedName name="PREDS_17_M">#REF!</definedName>
    <definedName name="PREDS_17_P">#REF!</definedName>
    <definedName name="PREDS_18">#REF!</definedName>
    <definedName name="PREDS_18_A">#REF!</definedName>
    <definedName name="PREDS_18_B">#REF!</definedName>
    <definedName name="PREDS_18_D">#REF!</definedName>
    <definedName name="PREDS_18_E">#REF!</definedName>
    <definedName name="PREDS_18_M">#REF!</definedName>
    <definedName name="PREDS_18_P">#REF!</definedName>
    <definedName name="PREDS_19">#REF!</definedName>
    <definedName name="PREDS_19_A">#REF!</definedName>
    <definedName name="PREDS_19_B">#REF!</definedName>
    <definedName name="PREDS_19_C">#REF!</definedName>
    <definedName name="PREDS_19_D">#REF!</definedName>
    <definedName name="PREDS_19_E">#REF!</definedName>
    <definedName name="PREDS_19_M">#REF!</definedName>
    <definedName name="PREDS_19_P">#REF!</definedName>
    <definedName name="PREDS_2">#REF!</definedName>
    <definedName name="PREDS_2_A">#REF!</definedName>
    <definedName name="PREDS_2_B">#REF!</definedName>
    <definedName name="PREDS_2_C">#REF!</definedName>
    <definedName name="PREDS_2_D">#REF!</definedName>
    <definedName name="PREDS_2_E">#REF!</definedName>
    <definedName name="PREDS_2_M">#REF!</definedName>
    <definedName name="PREDS_2_P">#REF!</definedName>
    <definedName name="PREDS_3">#REF!</definedName>
    <definedName name="PREDS_3_A">#REF!</definedName>
    <definedName name="PREDS_3_B">#REF!</definedName>
    <definedName name="PREDS_3_C">#REF!</definedName>
    <definedName name="PREDS_3_D">#REF!</definedName>
    <definedName name="PREDS_3_E">#REF!</definedName>
    <definedName name="PREDS_3_M">#REF!</definedName>
    <definedName name="PREDS_3_P">#REF!</definedName>
    <definedName name="PREDS_4">#REF!</definedName>
    <definedName name="PREDS_4_A">#REF!</definedName>
    <definedName name="PREDS_4_B">#REF!</definedName>
    <definedName name="PREDS_4_C">#REF!</definedName>
    <definedName name="PREDS_4_D">#REF!</definedName>
    <definedName name="PREDS_4_E">#REF!</definedName>
    <definedName name="PREDS_4_M">#REF!</definedName>
    <definedName name="PREDS_4_P">#REF!</definedName>
    <definedName name="PREDS_5">#REF!</definedName>
    <definedName name="PREDS_5_A">#REF!</definedName>
    <definedName name="PREDS_5_B">#REF!</definedName>
    <definedName name="PREDS_5_C">#REF!</definedName>
    <definedName name="PREDS_5_D">#REF!</definedName>
    <definedName name="PREDS_5_E">#REF!</definedName>
    <definedName name="PREDS_5_M">#REF!</definedName>
    <definedName name="PREDS_5_P">#REF!</definedName>
    <definedName name="PREDS_6">#REF!</definedName>
    <definedName name="PREDS_6_A">#REF!</definedName>
    <definedName name="PREDS_6_B">#REF!</definedName>
    <definedName name="PREDS_6_C">#REF!</definedName>
    <definedName name="PREDS_6_D">#REF!</definedName>
    <definedName name="PREDS_6_E">#REF!</definedName>
    <definedName name="PREDS_6_M">#REF!</definedName>
    <definedName name="PREDS_6_P">#REF!</definedName>
    <definedName name="PREDS_7">#REF!</definedName>
    <definedName name="PREDS_7_A">#REF!</definedName>
    <definedName name="PREDS_7_B">#REF!</definedName>
    <definedName name="PREDS_7_C">#REF!</definedName>
    <definedName name="PREDS_7_D">#REF!</definedName>
    <definedName name="PREDS_7_E">#REF!</definedName>
    <definedName name="PREDS_7_M">#REF!</definedName>
    <definedName name="PREDS_7_P">#REF!</definedName>
    <definedName name="PREDS_8">#REF!</definedName>
    <definedName name="PREDS_8_A">#REF!</definedName>
    <definedName name="PREDS_8_B">#REF!</definedName>
    <definedName name="PREDS_8_C">#REF!</definedName>
    <definedName name="PREDS_8_D">#REF!</definedName>
    <definedName name="PREDS_8_E">#REF!</definedName>
    <definedName name="PREDS_8_M">#REF!</definedName>
    <definedName name="PREDS_8_P">#REF!</definedName>
    <definedName name="PREDS_9">#REF!</definedName>
    <definedName name="PREDS_9_A">#REF!</definedName>
    <definedName name="PREDS_9_B">#REF!</definedName>
    <definedName name="PREDS_9_C">#REF!</definedName>
    <definedName name="PREDS_9_D">#REF!</definedName>
    <definedName name="PREDS_9_E">#REF!</definedName>
    <definedName name="PREDS_9_M">#REF!</definedName>
    <definedName name="PREDS_9_P">#REF!</definedName>
    <definedName name="PREDSAZ_14">#REF!</definedName>
    <definedName name="prep_rekap">#REF!</definedName>
    <definedName name="prep_schem">#REF!</definedName>
    <definedName name="PRICNYPROFILT151200">#REF!</definedName>
    <definedName name="PRICNYPROFILT151200_A">#REF!</definedName>
    <definedName name="PRICNYPROFILT151200_B">#REF!</definedName>
    <definedName name="PRICNYPROFILT151200_C">#REF!</definedName>
    <definedName name="PRICNYPROFILT151200_D">#REF!</definedName>
    <definedName name="PRICNYPROFILT151200_E">#REF!</definedName>
    <definedName name="PRICNYPROFILT15600">#REF!</definedName>
    <definedName name="PRICNYPROFILT15600_A">#REF!</definedName>
    <definedName name="PRICNYPROFILT15600_B">#REF!</definedName>
    <definedName name="PRICNYPROFILT15600_C">#REF!</definedName>
    <definedName name="PRICNYPROFILT15600_D">#REF!</definedName>
    <definedName name="PRICNYPROFILT15600_E">#REF!</definedName>
    <definedName name="PRICNYPROFILT241200">#REF!</definedName>
    <definedName name="PRICNYPROFILT241200_A">#REF!</definedName>
    <definedName name="PRICNYPROFILT241200_B">#REF!</definedName>
    <definedName name="PRICNYPROFILT241200_C">#REF!</definedName>
    <definedName name="PRICNYPROFILT241200_D">#REF!</definedName>
    <definedName name="PRICNYPROFILT241200_E">#REF!</definedName>
    <definedName name="PRICNYPROFILT24600">#REF!</definedName>
    <definedName name="PRICNYPROFILT24600_A">#REF!</definedName>
    <definedName name="PRICNYPROFILT24600_B">#REF!</definedName>
    <definedName name="PRICNYPROFILT24600_C">#REF!</definedName>
    <definedName name="PRICNYPROFILT24600_D">#REF!</definedName>
    <definedName name="PRICNYPROFILT24600_E">#REF!</definedName>
    <definedName name="PRICHYTKAPENDEX">#REF!</definedName>
    <definedName name="PRICHYTKAPENDEX_A">#REF!</definedName>
    <definedName name="PRICHYTKAPENDEX_B">#REF!</definedName>
    <definedName name="PRICHYTKAPENDEX_C">#REF!</definedName>
    <definedName name="PRICHYTKAPENDEX_D">#REF!</definedName>
    <definedName name="PRICHYTKAPENDEX_E">#REF!</definedName>
    <definedName name="PRICHYTNASVORKA32">#REF!</definedName>
    <definedName name="PRICHYTNASVORKA32_A">#REF!</definedName>
    <definedName name="PRICHYTNASVORKA32_B">#REF!</definedName>
    <definedName name="PRICHYTNASVORKA32_C">#REF!</definedName>
    <definedName name="PRICHYTNASVORKA32_D">#REF!</definedName>
    <definedName name="PRICHYTNASVORKA32_E">#REF!</definedName>
    <definedName name="PRICHYTNASVORKA50">#REF!</definedName>
    <definedName name="PRICHYTNASVORKA50_A">#REF!</definedName>
    <definedName name="PRICHYTNASVORKA50_B">#REF!</definedName>
    <definedName name="PRICHYTNASVORKA50_C">#REF!</definedName>
    <definedName name="PRICHYTNASVORKA50_D">#REF!</definedName>
    <definedName name="PRICHYTNASVORKA50_E">#REF!</definedName>
    <definedName name="PRIMA_DUNAPLUSMICROLOOK">#REF!</definedName>
    <definedName name="PRIMA_PLAIN_MICROLOOK">#REF!</definedName>
    <definedName name="PRIMAADRIA">#REF!</definedName>
    <definedName name="PRIMAADRIA_A">#REF!</definedName>
    <definedName name="PRIMAADRIA_B">#REF!</definedName>
    <definedName name="PRIMAADRIA_C">#REF!</definedName>
    <definedName name="PRIMAADRIA_D">#REF!</definedName>
    <definedName name="PRIMAADRIA_E">#REF!</definedName>
    <definedName name="PRIMAADRIAT">#REF!</definedName>
    <definedName name="PRIMAADRIAT_A">#REF!</definedName>
    <definedName name="PRIMAADRIAT_B">#REF!</definedName>
    <definedName name="PRIMAADRIAT_C">#REF!</definedName>
    <definedName name="PRIMAADRIAT_D">#REF!</definedName>
    <definedName name="PRIMAADRIAT_E">#REF!</definedName>
    <definedName name="PRIMACASA">#REF!</definedName>
    <definedName name="PRIMACASA_">#REF!</definedName>
    <definedName name="PRIMACASA_A">#REF!</definedName>
    <definedName name="PRIMACASA_B">#REF!</definedName>
    <definedName name="PRIMACASA_C">#REF!</definedName>
    <definedName name="PRIMACASA_D">#REF!</definedName>
    <definedName name="PRIMACASA_E">#REF!</definedName>
    <definedName name="PRIMADUNAPLUSMICROLOOK_A">#REF!</definedName>
    <definedName name="PRIMADUNAPLUSMICROLOOK_B">#REF!</definedName>
    <definedName name="PRIMADUNAPLUSMICROLOOK_C">#REF!</definedName>
    <definedName name="PRIMADUNAPLUSMICROLOOK_D">#REF!</definedName>
    <definedName name="PRIMADUNAPLUSMICROLOOK_E">#REF!</definedName>
    <definedName name="PRIMADUNEPLUS">#REF!</definedName>
    <definedName name="PRIMADUNEPLUS_A">#REF!</definedName>
    <definedName name="PRIMADUNEPLUS_B">#REF!</definedName>
    <definedName name="PRIMADUNEPLUS_C">#REF!</definedName>
    <definedName name="PRIMADUNEPLUS_D">#REF!</definedName>
    <definedName name="PRIMADUNEPLUS_E">#REF!</definedName>
    <definedName name="PRIMADUNEPLUST">#REF!</definedName>
    <definedName name="PRIMADUNEPLUST_A">#REF!</definedName>
    <definedName name="PRIMADUNEPLUST_B">#REF!</definedName>
    <definedName name="PRIMADUNEPLUST_C">#REF!</definedName>
    <definedName name="PRIMADUNEPLUST_D">#REF!</definedName>
    <definedName name="PRIMADUNEPLUST_E">#REF!</definedName>
    <definedName name="PRIMAFISSUREDT">#REF!</definedName>
    <definedName name="PRIMAFISSUREDT_A">#REF!</definedName>
    <definedName name="PRIMAFISSUREDT_B">#REF!</definedName>
    <definedName name="PRIMAFISSUREDT_C">#REF!</definedName>
    <definedName name="PRIMAFISSUREDT_D">#REF!</definedName>
    <definedName name="PRIMAFISSUREDT_E">#REF!</definedName>
    <definedName name="PRIMAFISURED">#REF!</definedName>
    <definedName name="PRIMAFISURED_A">#REF!</definedName>
    <definedName name="PRIMAFISURED_B">#REF!</definedName>
    <definedName name="PRIMAFISURED_C">#REF!</definedName>
    <definedName name="PRIMAFISURED_D">#REF!</definedName>
    <definedName name="PRIMAFISURED_E">#REF!</definedName>
    <definedName name="PRIMAPLAIN">#REF!</definedName>
    <definedName name="PRIMAPLAIN_A">#REF!</definedName>
    <definedName name="PRIMAPLAIN_B">#REF!</definedName>
    <definedName name="PRIMAPLAIN_C">#REF!</definedName>
    <definedName name="PRIMAPLAIN_D">#REF!</definedName>
    <definedName name="PRIMAPLAIN_E">#REF!</definedName>
    <definedName name="PRIMAPLAINMICROLOOK_A">#REF!</definedName>
    <definedName name="PRIMAPLAINMICROLOOK_B">#REF!</definedName>
    <definedName name="PRIMAPLAINMICROLOOK_C">#REF!</definedName>
    <definedName name="PRIMAPLAINMICROLOOK_D">#REF!</definedName>
    <definedName name="PRIMAPLAINMICROLOOK_E">#REF!</definedName>
    <definedName name="PRIMYZAVES125">#REF!</definedName>
    <definedName name="PRIMYZAVES125_A">#REF!</definedName>
    <definedName name="PRIMYZAVES125_B">#REF!</definedName>
    <definedName name="PRIMYZAVES125_C">#REF!</definedName>
    <definedName name="PRIMYZAVES125_D">#REF!</definedName>
    <definedName name="PRIMYZAVES125_E">#REF!</definedName>
    <definedName name="PRIMYZAVES60">#REF!</definedName>
    <definedName name="PRIMYZAVES60_A">#REF!</definedName>
    <definedName name="PRIMYZAVES60_B">#REF!</definedName>
    <definedName name="PRIMYZAVES60_C">#REF!</definedName>
    <definedName name="PRIMYZAVES60_D">#REF!</definedName>
    <definedName name="PRIMYZAVES60_E">#REF!</definedName>
    <definedName name="PRIMYZAVESRIGISTIL125">#REF!</definedName>
    <definedName name="PRIMYZAVESRIGISTIL125_A">#REF!</definedName>
    <definedName name="PRIMYZAVESRIGISTIL125_B">#REF!</definedName>
    <definedName name="PRIMYZAVESRIGISTIL125_C">#REF!</definedName>
    <definedName name="PRIMYZAVESRIGISTIL125_D">#REF!</definedName>
    <definedName name="PRIMYZAVESRIGISTIL125_E">#REF!</definedName>
    <definedName name="PRIMYZAVESRIGISTIL75">#REF!</definedName>
    <definedName name="PRIMYZAVESRIGISTIL75_A">#REF!</definedName>
    <definedName name="PRIMYZAVESRIGISTIL75_B">#REF!</definedName>
    <definedName name="PRIMYZAVESRIGISTIL75_C">#REF!</definedName>
    <definedName name="PRIMYZAVESRIGISTIL75_D">#REF!</definedName>
    <definedName name="PRIMYZAVESRIGISTIL75_E">#REF!</definedName>
    <definedName name="PRIPOJUHELNIKUA50">#REF!</definedName>
    <definedName name="PRIPOJUHELNIKUA50_A">#REF!</definedName>
    <definedName name="PRIPOJUHELNIKUA50_B">#REF!</definedName>
    <definedName name="PRIPOJUHELNIKUA50_C">#REF!</definedName>
    <definedName name="PRIPOJUHELNIKUA50_D">#REF!</definedName>
    <definedName name="PRIPOJUHELNIKUA50_E">#REF!</definedName>
    <definedName name="PRIPOJUHELNIKUA75100">#REF!</definedName>
    <definedName name="PRIPOJUHELNIKUA75100_A">#REF!</definedName>
    <definedName name="PRIPOJUHELNIKUA75100_B">#REF!</definedName>
    <definedName name="PRIPOJUHELNIKUA75100_C">#REF!</definedName>
    <definedName name="PRIPOJUHELNIKUA75100_D">#REF!</definedName>
    <definedName name="PRIPOJUHELNIKUA75100_E">#REF!</definedName>
    <definedName name="Procenta">#REF!</definedName>
    <definedName name="PROFILC146S50">#REF!</definedName>
    <definedName name="PROFILC146S50_A">#REF!</definedName>
    <definedName name="PROFILC146S50_B">#REF!</definedName>
    <definedName name="PROFILC146S50_C">#REF!</definedName>
    <definedName name="PROFILC146S50_D">#REF!</definedName>
    <definedName name="PROFILC146S50_E">#REF!</definedName>
    <definedName name="PROFILC95S12">#REF!</definedName>
    <definedName name="PROFILC95S12_A">#REF!</definedName>
    <definedName name="PROFILC95S12_B">#REF!</definedName>
    <definedName name="PROFILC95S12_C">#REF!</definedName>
    <definedName name="PROFILC95S12_D">#REF!</definedName>
    <definedName name="PROFILC95S12_E">#REF!</definedName>
    <definedName name="PROFILSPAROVY13X27">#REF!</definedName>
    <definedName name="PROFILSPAROVY13X27_A">#REF!</definedName>
    <definedName name="PROFILSPAROVY13X27_B">#REF!</definedName>
    <definedName name="PROFILSPAROVY13X27_C">#REF!</definedName>
    <definedName name="PROFILSPAROVY13X27_D">#REF!</definedName>
    <definedName name="PROFILSPAROVY13X27_E">#REF!</definedName>
    <definedName name="PROFILSPAROVY13X27MM">#REF!</definedName>
    <definedName name="PROFINMIX">#REF!</definedName>
    <definedName name="PROFINMIX_A">#REF!</definedName>
    <definedName name="PROFINMIX_B">#REF!</definedName>
    <definedName name="PROFINMIX_C">#REF!</definedName>
    <definedName name="PROFINMIX_D">#REF!</definedName>
    <definedName name="PROFINMIX_E">#REF!</definedName>
    <definedName name="Projektant">#REF!</definedName>
    <definedName name="prva">#REF!</definedName>
    <definedName name="Přehled">#REF!</definedName>
    <definedName name="Přehled_1">0</definedName>
    <definedName name="Přehled_2">#REF!</definedName>
    <definedName name="PřehledCen">#REF!</definedName>
    <definedName name="Přirážka">#REF!</definedName>
    <definedName name="PřirážkaLippok">#REF!</definedName>
    <definedName name="PSV">'[17]Rekapitulace'!$F$9</definedName>
    <definedName name="PSV0">#REF!</definedName>
    <definedName name="PT">#REF!</definedName>
    <definedName name="Q">#REF!</definedName>
    <definedName name="QQ">#REF!</definedName>
    <definedName name="QQQ">#REF!</definedName>
    <definedName name="qqqqqq">#REF!</definedName>
    <definedName name="qwe">#REF!</definedName>
    <definedName name="qwefgerg">#REF!</definedName>
    <definedName name="r_zie_dop">#REF!</definedName>
    <definedName name="r_zie_m">#REF!</definedName>
    <definedName name="r_zie_r">#REF!</definedName>
    <definedName name="Rabat">#REF!</definedName>
    <definedName name="Rabat_skupina">#REF!</definedName>
    <definedName name="Rabatová_skupina">#REF!</definedName>
    <definedName name="RB12.5">#REF!</definedName>
    <definedName name="RB12.5_A">#REF!</definedName>
    <definedName name="RB12.5_B">#REF!</definedName>
    <definedName name="RB12.5_C">#REF!</definedName>
    <definedName name="RB12.5_D">#REF!</definedName>
    <definedName name="RB12.5_E">#REF!</definedName>
    <definedName name="RB15_A">#REF!</definedName>
    <definedName name="RB15_B">#REF!</definedName>
    <definedName name="RB15_C">#REF!</definedName>
    <definedName name="RB15_D">#REF!</definedName>
    <definedName name="RB15_E">#REF!</definedName>
    <definedName name="RB9.5">#REF!</definedName>
    <definedName name="RB9.5_A">#REF!</definedName>
    <definedName name="RB9.5_B">#REF!</definedName>
    <definedName name="RB9.5_C">#REF!</definedName>
    <definedName name="RB9.5_D">#REF!</definedName>
    <definedName name="RB9.5_E">#REF!</definedName>
    <definedName name="RBI12.5">#REF!</definedName>
    <definedName name="RBI12.5_A">#REF!</definedName>
    <definedName name="RBI12.5_B">#REF!</definedName>
    <definedName name="RBI12.5_C">#REF!</definedName>
    <definedName name="RBI12.5_D">#REF!</definedName>
    <definedName name="RBI12.5_E">#REF!</definedName>
    <definedName name="RBI15_A">#REF!</definedName>
    <definedName name="RBI15_B">#REF!</definedName>
    <definedName name="RBI15_C">#REF!</definedName>
    <definedName name="RBI15_D">#REF!</definedName>
    <definedName name="RBI15_E">#REF!</definedName>
    <definedName name="re">#REF!</definedName>
    <definedName name="Reference">#REF!</definedName>
    <definedName name="REKAPITULACE">#REF!</definedName>
    <definedName name="REKAPITULACE_2">#REF!</definedName>
    <definedName name="rergerg">#REF!</definedName>
    <definedName name="ret">#REF!</definedName>
    <definedName name="rez">#REF!</definedName>
    <definedName name="RF12.5">#REF!</definedName>
    <definedName name="RF12.5_A">#REF!</definedName>
    <definedName name="RF12.5_B">#REF!</definedName>
    <definedName name="RF12.5_C">#REF!</definedName>
    <definedName name="RF12.5_D">#REF!</definedName>
    <definedName name="RF12.5_E">#REF!</definedName>
    <definedName name="RF15_A">#REF!</definedName>
    <definedName name="RF15_B">#REF!</definedName>
    <definedName name="RF15_C">#REF!</definedName>
    <definedName name="RF15_D">#REF!</definedName>
    <definedName name="RF15_E">#REF!</definedName>
    <definedName name="RF18_A">#REF!</definedName>
    <definedName name="RF18_B">#REF!</definedName>
    <definedName name="RF18_C">#REF!</definedName>
    <definedName name="RF18_D">#REF!</definedName>
    <definedName name="RF18_E">#REF!</definedName>
    <definedName name="RF20_A">#REF!</definedName>
    <definedName name="RF20_B">#REF!</definedName>
    <definedName name="RF20_C">#REF!</definedName>
    <definedName name="RF20_D">#REF!</definedName>
    <definedName name="RF20_E">#REF!</definedName>
    <definedName name="RF25_A">#REF!</definedName>
    <definedName name="RF25_B">#REF!</definedName>
    <definedName name="RF25_C">#REF!</definedName>
    <definedName name="RF25_D">#REF!</definedName>
    <definedName name="RF25_E">#REF!</definedName>
    <definedName name="RFI12.5">#REF!</definedName>
    <definedName name="RFI12.5_A">#REF!</definedName>
    <definedName name="RFI12.5_B">#REF!</definedName>
    <definedName name="RFI12.5_C">#REF!</definedName>
    <definedName name="RFI12.5_D">#REF!</definedName>
    <definedName name="RFI12.5_E">#REF!</definedName>
    <definedName name="RFI15_A">#REF!</definedName>
    <definedName name="RFI15_B">#REF!</definedName>
    <definedName name="RFI15_C">#REF!</definedName>
    <definedName name="RFI15_D">#REF!</definedName>
    <definedName name="RFI15_E">#REF!</definedName>
    <definedName name="rg">#REF!</definedName>
    <definedName name="Rídící_systém">#REF!</definedName>
    <definedName name="RIDURIT15">#REF!</definedName>
    <definedName name="RIDURIT15_A">#REF!</definedName>
    <definedName name="RIDURIT15_B">#REF!</definedName>
    <definedName name="RIDURIT15_C">#REF!</definedName>
    <definedName name="RIDURIT15_D">#REF!</definedName>
    <definedName name="RIDURIT15_E">#REF!</definedName>
    <definedName name="RIDURIT20">#REF!</definedName>
    <definedName name="RIDURIT20_A">#REF!</definedName>
    <definedName name="RIDURIT20_B">#REF!</definedName>
    <definedName name="RIDURIT20_C">#REF!</definedName>
    <definedName name="RIDURIT20_D">#REF!</definedName>
    <definedName name="RIDURIT20_E">#REF!</definedName>
    <definedName name="RIDURIT25">#REF!</definedName>
    <definedName name="RIDURIT25_A">#REF!</definedName>
    <definedName name="RIDURIT25_B">#REF!</definedName>
    <definedName name="RIDURIT25_C">#REF!</definedName>
    <definedName name="RIDURIT25_D">#REF!</definedName>
    <definedName name="RIDURIT25_E">#REF!</definedName>
    <definedName name="RIFLEX10">#REF!</definedName>
    <definedName name="RIFLEX10_A">#REF!</definedName>
    <definedName name="RIFLEX10_B">#REF!</definedName>
    <definedName name="RIFLEX10_C">#REF!</definedName>
    <definedName name="RIFLEX10_D">#REF!</definedName>
    <definedName name="RIFLEX10_E">#REF!</definedName>
    <definedName name="RIFLEX12.5">#REF!</definedName>
    <definedName name="RIFLEX12.5_A">#REF!</definedName>
    <definedName name="RIFLEX12.5_B">#REF!</definedName>
    <definedName name="RIFLEX12.5_C">#REF!</definedName>
    <definedName name="RIFLEX12.5_D">#REF!</definedName>
    <definedName name="RIFLEX12.5_E">#REF!</definedName>
    <definedName name="RIFLEX6">#REF!</definedName>
    <definedName name="RIFLEX6_A">#REF!</definedName>
    <definedName name="RIFLEX6_B">#REF!</definedName>
    <definedName name="RIFLEX6_C">#REF!</definedName>
    <definedName name="RIFLEX6_D">#REF!</definedName>
    <definedName name="RIFLEX6_E">#REF!</definedName>
    <definedName name="RIGIDUR">#REF!</definedName>
    <definedName name="RIGIDUR_A">#REF!</definedName>
    <definedName name="RIGIDUR_B">#REF!</definedName>
    <definedName name="RIGIDUR_C">#REF!</definedName>
    <definedName name="RIGIDUR_D">#REF!</definedName>
    <definedName name="RIGIDUR_E">#REF!</definedName>
    <definedName name="RIGIDUR10MF">#REF!</definedName>
    <definedName name="RIGIDUR10MF_A">#REF!</definedName>
    <definedName name="RIGIDUR10MF_B">#REF!</definedName>
    <definedName name="RIGIDUR10MF_C">#REF!</definedName>
    <definedName name="RIGIDUR10MF_D">#REF!</definedName>
    <definedName name="RIGIDUR10MF_E">#REF!</definedName>
    <definedName name="RIGIDUR10MM">#REF!</definedName>
    <definedName name="RIGIDUR10MM_A">#REF!</definedName>
    <definedName name="RIGIDUR10MM_B">#REF!</definedName>
    <definedName name="RIGIDUR10MM_C">#REF!</definedName>
    <definedName name="RIGIDUR10MM_D">#REF!</definedName>
    <definedName name="RIGIDUR10MM_E">#REF!</definedName>
    <definedName name="RIGIDUR12.5MM">#REF!</definedName>
    <definedName name="RIGIDUR12.5MM_A">#REF!</definedName>
    <definedName name="RIGIDUR12.5MM_B">#REF!</definedName>
    <definedName name="RIGIDUR12.5MM_C">#REF!</definedName>
    <definedName name="RIGIDUR12.5MM_D">#REF!</definedName>
    <definedName name="RIGIDUR12.5MM_E">#REF!</definedName>
    <definedName name="RIGIDUR20PS">#REF!</definedName>
    <definedName name="RIGIDUR20PS_A">#REF!</definedName>
    <definedName name="RIGIDUR20PS_B">#REF!</definedName>
    <definedName name="RIGIDUR20PS_C">#REF!</definedName>
    <definedName name="RIGIDUR20PS_D">#REF!</definedName>
    <definedName name="RIGIDUR20PS_E">#REF!</definedName>
    <definedName name="RIGIDUR30PS">#REF!</definedName>
    <definedName name="RIGIDUR30PS_A">#REF!</definedName>
    <definedName name="RIGIDUR30PS_B">#REF!</definedName>
    <definedName name="RIGIDUR30PS_C">#REF!</definedName>
    <definedName name="RIGIDUR30PS_D">#REF!</definedName>
    <definedName name="RIGIDUR30PS_E">#REF!</definedName>
    <definedName name="RIGIPLAN">#REF!</definedName>
    <definedName name="RIGIPLAN_A">#REF!</definedName>
    <definedName name="RIGIPLAN_B">#REF!</definedName>
    <definedName name="RIGIPLAN_C">#REF!</definedName>
    <definedName name="RIGIPLAN_D">#REF!</definedName>
    <definedName name="RIGIPLAN_E">#REF!</definedName>
    <definedName name="RIGIPLAN10MF">#REF!</definedName>
    <definedName name="RIGIPLAN10MF_A">#REF!</definedName>
    <definedName name="RIGIPLAN10MF_B">#REF!</definedName>
    <definedName name="RIGIPLAN10MF_C">#REF!</definedName>
    <definedName name="RIGIPLAN10MF_D">#REF!</definedName>
    <definedName name="RIGIPLAN10MF_E">#REF!</definedName>
    <definedName name="RIGIPLAN125">#REF!</definedName>
    <definedName name="RIGIPLAN125_A">#REF!</definedName>
    <definedName name="RIGIPLAN125_B">#REF!</definedName>
    <definedName name="RIGIPLAN125_C">#REF!</definedName>
    <definedName name="RIGIPLAN125_D">#REF!</definedName>
    <definedName name="RIGIPLAN125_E">#REF!</definedName>
    <definedName name="RIGIPLAN20PS">#REF!</definedName>
    <definedName name="RIGIPLAN20PS_A">#REF!</definedName>
    <definedName name="RIGIPLAN20PS_B">#REF!</definedName>
    <definedName name="RIGIPLAN20PS_C">#REF!</definedName>
    <definedName name="RIGIPLAN20PS_D">#REF!</definedName>
    <definedName name="RIGIPLAN20PS_E">#REF!</definedName>
    <definedName name="RIGIPLANLEPIDLO_A">#REF!</definedName>
    <definedName name="RIGIPLANLEPIDLO_B">#REF!</definedName>
    <definedName name="RIGIPLANLEPIDLO_C">#REF!</definedName>
    <definedName name="RIGIPLANLEPIDLO_D">#REF!</definedName>
    <definedName name="RIGIPLANLEPIDLO_E">#REF!</definedName>
    <definedName name="RIGIPLANSTERKA">#REF!</definedName>
    <definedName name="RIGIPLANSTERKA_A">#REF!</definedName>
    <definedName name="RIGIPLANSTERKA_B">#REF!</definedName>
    <definedName name="RIGIPLANSTERKA_C">#REF!</definedName>
    <definedName name="RIGIPLANSTERKA_D">#REF!</definedName>
    <definedName name="RIGIPLANSTERKA_E">#REF!</definedName>
    <definedName name="RIGISTILCD">#REF!</definedName>
    <definedName name="RIGISTILCD_A">#REF!</definedName>
    <definedName name="RIGISTILCD_B">#REF!</definedName>
    <definedName name="RIGISTILCD_C">#REF!</definedName>
    <definedName name="RIGISTILCD_D">#REF!</definedName>
    <definedName name="RIGISTILCD_E">#REF!</definedName>
    <definedName name="RIGISTILUD">#REF!</definedName>
    <definedName name="RIGISTILUD_A">#REF!</definedName>
    <definedName name="RIGISTILUD_B">#REF!</definedName>
    <definedName name="RIGISTILUD_C">#REF!</definedName>
    <definedName name="RIGISTILUD_D">#REF!</definedName>
    <definedName name="RIGISTILUD_E">#REF!</definedName>
    <definedName name="RIGITHERM20NF_A">#REF!</definedName>
    <definedName name="RIGITHERM20NF_B">#REF!</definedName>
    <definedName name="RIGITHERM20NF_C">#REF!</definedName>
    <definedName name="RIGITHERM20NF_D">#REF!</definedName>
    <definedName name="RIGITHERM20NF_E">#REF!</definedName>
    <definedName name="RIGITHERM20PS">#REF!</definedName>
    <definedName name="RIGITHERM20PS_A">#REF!</definedName>
    <definedName name="RIGITHERM20PS_B">#REF!</definedName>
    <definedName name="RIGITHERM20PS_C">#REF!</definedName>
    <definedName name="RIGITHERM20PS_D">#REF!</definedName>
    <definedName name="RIGITHERM20PS_E">#REF!</definedName>
    <definedName name="RIGITHERM30PS">#REF!</definedName>
    <definedName name="RIGITHERM30PS_A">#REF!</definedName>
    <definedName name="RIGITHERM30PS_B">#REF!</definedName>
    <definedName name="RIGITHERM30PS_C">#REF!</definedName>
    <definedName name="RIGITHERM30PS_D">#REF!</definedName>
    <definedName name="RIGITHERM30PS_E">#REF!</definedName>
    <definedName name="RIGITHERM40PS">#REF!</definedName>
    <definedName name="RIGITHERM40PS_A">#REF!</definedName>
    <definedName name="RIGITHERM40PS_B">#REF!</definedName>
    <definedName name="RIGITHERM40PS_C">#REF!</definedName>
    <definedName name="RIGITHERM40PS_D">#REF!</definedName>
    <definedName name="RIGITHERM40PS_E">#REF!</definedName>
    <definedName name="RIGITHERM50PS">#REF!</definedName>
    <definedName name="RIGITHERM50PS_A">#REF!</definedName>
    <definedName name="RIGITHERM50PS_B">#REF!</definedName>
    <definedName name="RIGITHERM50PS_C">#REF!</definedName>
    <definedName name="RIGITHERM50PS_D">#REF!</definedName>
    <definedName name="RIGITHERM50PS_E">#REF!</definedName>
    <definedName name="RIGITHERM60PS">#REF!</definedName>
    <definedName name="RIGITHERM60PS_A">#REF!</definedName>
    <definedName name="RIGITHERM60PS_B">#REF!</definedName>
    <definedName name="RIGITHERM60PS_C">#REF!</definedName>
    <definedName name="RIGITHERM60PS_D">#REF!</definedName>
    <definedName name="RIGITHERM60PS_E">#REF!</definedName>
    <definedName name="RIGITHERM70PS">#REF!</definedName>
    <definedName name="RIGITHERM70PS_A">#REF!</definedName>
    <definedName name="RIGITHERM70PS_B">#REF!</definedName>
    <definedName name="RIGITHERM70PS_C">#REF!</definedName>
    <definedName name="RIGITHERM70PS_D">#REF!</definedName>
    <definedName name="RIGITHERM70PS_E">#REF!</definedName>
    <definedName name="RM">'[21]dodav'!$B:$D</definedName>
    <definedName name="rmn">'[22]dodav'!$B:$D</definedName>
    <definedName name="RMVIMPERK">'[23]mont'!$B:$D</definedName>
    <definedName name="Rok_nabídky">#REF!</definedName>
    <definedName name="Rok_nabídky_1">0</definedName>
    <definedName name="Rok_nabídky_2">#REF!</definedName>
    <definedName name="rozp_X">#REF!,#REF!,#REF!,#REF!,#REF!,#REF!,#REF!,#REF!,#REF!,#REF!,#REF!,#REF!,#REF!,#REF!,#REF!,#REF!,#REF!,#REF!,#REF!,#REF!</definedName>
    <definedName name="Rozpočet">#REF!</definedName>
    <definedName name="rozvržení_rozp">#REF!</definedName>
    <definedName name="RV">#REF!</definedName>
    <definedName name="RYCHLOSROUB2123525">#REF!</definedName>
    <definedName name="RYCHLOSROUB2123525_A">#REF!</definedName>
    <definedName name="RYCHLOSROUB2123525_B">#REF!</definedName>
    <definedName name="RYCHLOSROUB2123525_C">#REF!</definedName>
    <definedName name="RYCHLOSROUB2123525_D">#REF!</definedName>
    <definedName name="RYCHLOSROUB2123525_E">#REF!</definedName>
    <definedName name="RYCHLOSROUB2123535">#REF!</definedName>
    <definedName name="RYCHLOSROUB2123535_A">#REF!</definedName>
    <definedName name="RYCHLOSROUB2123535_B">#REF!</definedName>
    <definedName name="RYCHLOSROUB2123535_C">#REF!</definedName>
    <definedName name="RYCHLOSROUB2123535_D">#REF!</definedName>
    <definedName name="RYCHLOSROUB2123535_E">#REF!</definedName>
    <definedName name="RYCHLOSROUB2123545">#REF!</definedName>
    <definedName name="RYCHLOSROUB2123545_A">#REF!</definedName>
    <definedName name="RYCHLOSROUB2123545_B">#REF!</definedName>
    <definedName name="RYCHLOSROUB2123545_C">#REF!</definedName>
    <definedName name="RYCHLOSROUB2123545_D">#REF!</definedName>
    <definedName name="RYCHLOSROUB2123545_E">#REF!</definedName>
    <definedName name="RYCHLOSROUB2123555">#REF!</definedName>
    <definedName name="RYCHLOSROUB2123555_A">#REF!</definedName>
    <definedName name="RYCHLOSROUB2123555_B">#REF!</definedName>
    <definedName name="RYCHLOSROUB2123555_C">#REF!</definedName>
    <definedName name="RYCHLOSROUB2123555_D">#REF!</definedName>
    <definedName name="RYCHLOSROUB2123555_E">#REF!</definedName>
    <definedName name="RYCHLOZAVESKAZETOVY">#REF!</definedName>
    <definedName name="RYCHLOZAVESKAZETOVY_A">#REF!</definedName>
    <definedName name="RYCHLOZAVESKAZETOVY_B">#REF!</definedName>
    <definedName name="RYCHLOZAVESKAZETOVY_C">#REF!</definedName>
    <definedName name="RYCHLOZAVESKAZETOVY_D">#REF!</definedName>
    <definedName name="RYCHLOZAVESKAZETOVY_E">#REF!</definedName>
    <definedName name="RYCHLOZAVESPEROVY">#REF!</definedName>
    <definedName name="RYCHLOZAVESPEROVY_A">#REF!</definedName>
    <definedName name="RYCHLOZAVESPEROVY_B">#REF!</definedName>
    <definedName name="RYCHLOZAVESPEROVY_C">#REF!</definedName>
    <definedName name="RYCHLOZAVESPEROVY_D">#REF!</definedName>
    <definedName name="RYCHLOZAVESPEROVY_E">#REF!</definedName>
    <definedName name="RYCHLOZAVESPEROVYCTYRBODOVY">#REF!</definedName>
    <definedName name="RYCHLOZAVESPEROVYCTYRBODOVY_A">#REF!</definedName>
    <definedName name="RYCHLOZAVESPEROVYCTYRBODOVY_B">#REF!</definedName>
    <definedName name="RYCHLOZAVESPEROVYCTYRBODOVY_C">#REF!</definedName>
    <definedName name="RYCHLOZAVESPEROVYCTYRBODOVY_D">#REF!</definedName>
    <definedName name="RYCHLOZAVESPEROVYCTYRBODOVY_E">#REF!</definedName>
    <definedName name="RYCHLOZAVESPEROVYDREVO">#REF!</definedName>
    <definedName name="RYCHLOZAVESPEROVYDREVO_A">#REF!</definedName>
    <definedName name="RYCHLOZAVESPEROVYDREVO_B">#REF!</definedName>
    <definedName name="RYCHLOZAVESPEROVYDREVO_C">#REF!</definedName>
    <definedName name="RYCHLOZAVESPEROVYDREVO_D">#REF!</definedName>
    <definedName name="RYCHLOZAVESPEROVYDREVO_E">#REF!</definedName>
    <definedName name="S">#REF!</definedName>
    <definedName name="Sádrokartonové_konstrukce">#REF!</definedName>
    <definedName name="SAMOLEPICIPASKA">#REF!</definedName>
    <definedName name="SAMOLEPICIPASKA_A">#REF!</definedName>
    <definedName name="SAMOLEPICIPASKA_B">#REF!</definedName>
    <definedName name="SAMOLEPICIPASKA_C">#REF!</definedName>
    <definedName name="SAMOLEPICIPASKA_D">#REF!</definedName>
    <definedName name="SAMOLEPICIPASKA_E">#REF!</definedName>
    <definedName name="SazbaDPH1">'[10]Krycí list'!$C$30</definedName>
    <definedName name="SazbaDPH2">'[10]Krycí list'!$C$32</definedName>
    <definedName name="SC">#REF!</definedName>
    <definedName name="SC_12">#REF!</definedName>
    <definedName name="SC_34">#REF!</definedName>
    <definedName name="SC_50">#REF!</definedName>
    <definedName name="sd">#REF!</definedName>
    <definedName name="sdf">#REF!</definedName>
    <definedName name="sfasdfa">#REF!</definedName>
    <definedName name="SILIKON">#REF!</definedName>
    <definedName name="SILIKON_A">#REF!</definedName>
    <definedName name="SILIKON_B">#REF!</definedName>
    <definedName name="SILIKON_C">#REF!</definedName>
    <definedName name="SILIKON_D">#REF!</definedName>
    <definedName name="SILIKON_E">#REF!</definedName>
    <definedName name="SILIKONSANITARNI">#REF!</definedName>
    <definedName name="SILIKONSANITARNI_A">#REF!</definedName>
    <definedName name="SILIKONSANITARNI_B">#REF!</definedName>
    <definedName name="SILIKONSANITARNI_C">#REF!</definedName>
    <definedName name="SILIKONSANITARNI_D">#REF!</definedName>
    <definedName name="SILIKONSANITARNI_E">#REF!</definedName>
    <definedName name="silnoproud">'[4]Budova'!$A$950:$A$1397</definedName>
    <definedName name="SKELNAPASKA">#REF!</definedName>
    <definedName name="SKELNAPASKA_A">#REF!</definedName>
    <definedName name="SKELNAPASKA_B">#REF!</definedName>
    <definedName name="SKELNAPASKA_C">#REF!</definedName>
    <definedName name="SKELNAPASKA_D">#REF!</definedName>
    <definedName name="SKELNAPASKA_E">#REF!</definedName>
    <definedName name="Sklad">#REF!</definedName>
    <definedName name="skuska">#N/A</definedName>
    <definedName name="Sl_sk_1">#REF!</definedName>
    <definedName name="Sl_sk_2">#REF!</definedName>
    <definedName name="slaboproud">'[4]Budova'!$A$1696:$A$1918</definedName>
    <definedName name="Sleva">#REF!</definedName>
    <definedName name="SlevaEnbra">#REF!</definedName>
    <definedName name="SlevaLDMGiac">#REF!</definedName>
    <definedName name="SlevaRittal">#REF!</definedName>
    <definedName name="SlevaSCA">#REF!</definedName>
    <definedName name="SlevaSchrackrele">#REF!</definedName>
    <definedName name="SlevaSontex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n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O01_06___STAVEBNÍ_OBJEKT">#REF!</definedName>
    <definedName name="SOKLOVALISTAPVC_A">#REF!</definedName>
    <definedName name="SOKLOVALISTAPVC_B">#REF!</definedName>
    <definedName name="SOKLOVALISTAPVC_C">#REF!</definedName>
    <definedName name="SOKLOVALISTAPVC_D">#REF!</definedName>
    <definedName name="SOKLOVALISTAPVC_E">#REF!</definedName>
    <definedName name="Specifikace">#REF!</definedName>
    <definedName name="Specifikace_1">0</definedName>
    <definedName name="Specifikace_2">#REF!</definedName>
    <definedName name="Spodek">#REF!</definedName>
    <definedName name="SPOJKACDRIGISTIL">#REF!</definedName>
    <definedName name="SPOJKACDRIGISTIL_A">#REF!</definedName>
    <definedName name="SPOJKACDRIGISTIL_B">#REF!</definedName>
    <definedName name="SPOJKACDRIGISTIL_C">#REF!</definedName>
    <definedName name="SPOJKACDRIGISTIL_D">#REF!</definedName>
    <definedName name="SPOJKACDRIGISTIL_E">#REF!</definedName>
    <definedName name="SPOJKACDUROVNOVA">#REF!</definedName>
    <definedName name="SPOJKACDUROVNOVA_A">#REF!</definedName>
    <definedName name="SPOJKACDUROVNOVA_B">#REF!</definedName>
    <definedName name="SPOJKACDUROVNOVA_C">#REF!</definedName>
    <definedName name="SPOJKACDUROVNOVA_D">#REF!</definedName>
    <definedName name="SPOJKACDUROVNOVA_E">#REF!</definedName>
    <definedName name="SPOJOVACIKUSCD">#REF!</definedName>
    <definedName name="SPOJOVACIKUSCD_A">#REF!</definedName>
    <definedName name="SPOJOVACIKUSCD_B">#REF!</definedName>
    <definedName name="SPOJOVACIKUSCD_C">#REF!</definedName>
    <definedName name="SPOJOVACIKUSCD_D">#REF!</definedName>
    <definedName name="SPOJOVACIKUSCD_E">#REF!</definedName>
    <definedName name="SROUBKPATKAM">#REF!</definedName>
    <definedName name="SROUBKPATKAM_A">#REF!</definedName>
    <definedName name="SROUBKPATKAM_B">#REF!</definedName>
    <definedName name="SROUBKPATKAM_C">#REF!</definedName>
    <definedName name="SROUBKPATKAM_D">#REF!</definedName>
    <definedName name="SROUBKPATKAM_E">#REF!</definedName>
    <definedName name="SROUBRIDURIT3535">#REF!</definedName>
    <definedName name="SROUBRIDURIT3535_A">#REF!</definedName>
    <definedName name="SROUBRIDURIT3535_B">#REF!</definedName>
    <definedName name="SROUBRIDURIT3535_C">#REF!</definedName>
    <definedName name="SROUBRIDURIT3535_D">#REF!</definedName>
    <definedName name="SROUBRIDURIT3535_E">#REF!</definedName>
    <definedName name="SROUBRIDURIT3545">#REF!</definedName>
    <definedName name="SROUBRIDURIT3545_A">#REF!</definedName>
    <definedName name="SROUBRIDURIT3545_B">#REF!</definedName>
    <definedName name="SROUBRIDURIT3545_C">#REF!</definedName>
    <definedName name="SROUBRIDURIT3545_D">#REF!</definedName>
    <definedName name="SROUBRIDURIT3545_E">#REF!</definedName>
    <definedName name="SROUBRIDURIT3555_A">#REF!</definedName>
    <definedName name="SROUBRIDURIT3555_B">#REF!</definedName>
    <definedName name="SROUBRIDURIT3555_C">#REF!</definedName>
    <definedName name="SROUBRIDURIT3555_D">#REF!</definedName>
    <definedName name="SROUBRIDURIT3555_E">#REF!</definedName>
    <definedName name="SROUBSHROTEM2213525">#REF!</definedName>
    <definedName name="SROUBSHROTEM2213525_A">#REF!</definedName>
    <definedName name="SROUBSHROTEM2213525_B">#REF!</definedName>
    <definedName name="SROUBSHROTEM2213525_C">#REF!</definedName>
    <definedName name="SROUBSHROTEM2213525_D">#REF!</definedName>
    <definedName name="SROUBSHROTEM2213525_E">#REF!</definedName>
    <definedName name="SROUBSHROTEM2213535">#REF!</definedName>
    <definedName name="SROUBSHROTEM2213535_A">#REF!</definedName>
    <definedName name="SROUBSHROTEM2213535_B">#REF!</definedName>
    <definedName name="SROUBSHROTEM2213535_C">#REF!</definedName>
    <definedName name="SROUBSHROTEM2213535_D">#REF!</definedName>
    <definedName name="SROUBSHROTEM2213535_E">#REF!</definedName>
    <definedName name="SROUBSHROTEM2213545">#REF!</definedName>
    <definedName name="SROUBSHROTEM2213545_A">#REF!</definedName>
    <definedName name="SROUBSHROTEM2213545_B">#REF!</definedName>
    <definedName name="SROUBSHROTEM2213545_C">#REF!</definedName>
    <definedName name="SROUBSHROTEM2213545_D">#REF!</definedName>
    <definedName name="SROUBSHROTEM2213545_E">#REF!</definedName>
    <definedName name="SROUBSHROTEM2213560">#REF!</definedName>
    <definedName name="SROUBSHROTEM2213560_A">#REF!</definedName>
    <definedName name="SROUBSHROTEM2213560_B">#REF!</definedName>
    <definedName name="SROUBSHROTEM2213560_C">#REF!</definedName>
    <definedName name="SROUBSHROTEM2213560_D">#REF!</definedName>
    <definedName name="SROUBSHROTEM2213560_E">#REF!</definedName>
    <definedName name="SROUBSHROTEM2213570_A">#REF!</definedName>
    <definedName name="SROUBSHROTEM2213570_B">#REF!</definedName>
    <definedName name="SROUBSHROTEM2213570_C">#REF!</definedName>
    <definedName name="SROUBSHROTEM2213570_D">#REF!</definedName>
    <definedName name="SROUBSHROTEM2213570_E">#REF!</definedName>
    <definedName name="SROUBSPLOCHOUHLAVOU4214">#REF!</definedName>
    <definedName name="SROUBSPLOCHOUHLAVOU4214_A">#REF!</definedName>
    <definedName name="SROUBSPLOCHOUHLAVOU4214_B">#REF!</definedName>
    <definedName name="SROUBSPLOCHOUHLAVOU4214_C">#REF!</definedName>
    <definedName name="SROUBSPLOCHOUHLAVOU4214_D">#REF!</definedName>
    <definedName name="SROUBSPLOCHOUHLAVOU4214_E">#REF!</definedName>
    <definedName name="SROUBTEXY4213595">#REF!</definedName>
    <definedName name="SROUBTEXY4213595_A">#REF!</definedName>
    <definedName name="SROUBTEXY4213595_B">#REF!</definedName>
    <definedName name="SROUBTEXY4213595_C">#REF!</definedName>
    <definedName name="SROUBTEXY4213595_D">#REF!</definedName>
    <definedName name="SROUBTEXY4213595_E">#REF!</definedName>
    <definedName name="SROUBTEXYDLOUHY4213919">#REF!</definedName>
    <definedName name="SROUBTEXYDLOUHY4213919_A">#REF!</definedName>
    <definedName name="SROUBTEXYDLOUHY4213919_B">#REF!</definedName>
    <definedName name="SROUBTEXYDLOUHY4213919_C">#REF!</definedName>
    <definedName name="SROUBTEXYDLOUHY4213919_D">#REF!</definedName>
    <definedName name="SROUBTEXYDLOUHY4213919_E">#REF!</definedName>
    <definedName name="SROUBTEXYSTREDNI4214213">#REF!</definedName>
    <definedName name="SROUBTEXYSTREDNI4214213_A">#REF!</definedName>
    <definedName name="SROUBTEXYSTREDNI4214213_B">#REF!</definedName>
    <definedName name="SROUBTEXYSTREDNI4214213_C">#REF!</definedName>
    <definedName name="SROUBTEXYSTREDNI4214213_D">#REF!</definedName>
    <definedName name="SROUBTEXYSTREDNI4214213_E">#REF!</definedName>
    <definedName name="ssss">#REF!</definedName>
    <definedName name="SSSSS">'[6]01'!$A$8:$A$10,'[6]01'!$A$14:$A$16,'[6]01'!$A$20:$A$22,'[6]01'!$A$26:$A$28,'[6]01'!$A$32:$A$34,'[6]01'!$A$38:$A$40,'[6]01'!$A$44:$A$46,'[6]01'!$A$50:$A$52,'[6]01'!$A$56:$A$58,'[6]01'!$A$62:$A$64,'[6]01'!$A$68:$A$70,'[6]01'!$A$74:$A$76,'[6]01'!$A$80:$A$82,'[6]01'!$A$86:$A$88,'[6]01'!$A$92:$A$94,'[6]01'!$A$98:$A$100,'[6]01'!$A$104:$A$106,'[6]01'!$A$110:$A$112,'[6]01'!$A$116:$A$118,'[6]01'!$A$122:$A$124</definedName>
    <definedName name="ssssss">#REF!</definedName>
    <definedName name="STANDARD">#REF!</definedName>
    <definedName name="STANDARD_A">#REF!</definedName>
    <definedName name="STANDARD_B">#REF!</definedName>
    <definedName name="STANDARD_C">#REF!</definedName>
    <definedName name="STANDARD_D">#REF!</definedName>
    <definedName name="STANDARD_E">#REF!</definedName>
    <definedName name="statika">'[4]Budova'!$A$787:$A$825</definedName>
    <definedName name="staveb">'[4]Budova'!$A$10:$A$688</definedName>
    <definedName name="STAVECITRMEN35">#REF!</definedName>
    <definedName name="STAVECITRMEN35_A">#REF!</definedName>
    <definedName name="STAVECITRMEN35_B">#REF!</definedName>
    <definedName name="STAVECITRMEN35_C">#REF!</definedName>
    <definedName name="STAVECITRMEN35_D">#REF!</definedName>
    <definedName name="STAVECITRMEN35_E">#REF!</definedName>
    <definedName name="STAVECITRMEN65">#REF!</definedName>
    <definedName name="STAVECITRMEN65_A">#REF!</definedName>
    <definedName name="STAVECITRMEN65_B">#REF!</definedName>
    <definedName name="STAVECITRMEN65_C">#REF!</definedName>
    <definedName name="STAVECITRMEN65_D">#REF!</definedName>
    <definedName name="STAVECITRMEN65_E">#REF!</definedName>
    <definedName name="STAVECITRMEN95">#REF!</definedName>
    <definedName name="STAVECITRMEN95_A">#REF!</definedName>
    <definedName name="STAVECITRMEN95_B">#REF!</definedName>
    <definedName name="STAVECITRMEN95_C">#REF!</definedName>
    <definedName name="STAVECITRMEN95_D">#REF!</definedName>
    <definedName name="STAVECITRMEN95_E">#REF!</definedName>
    <definedName name="STROPNIHREBDN6">#REF!</definedName>
    <definedName name="STROPNIHREBDN6_A">#REF!</definedName>
    <definedName name="STROPNIHREBDN6_B">#REF!</definedName>
    <definedName name="STROPNIHREBDN6_C">#REF!</definedName>
    <definedName name="STROPNIHREBDN6_D">#REF!</definedName>
    <definedName name="STROPNIHREBDN6_E">#REF!</definedName>
    <definedName name="subslevy">#REF!</definedName>
    <definedName name="sum_memrekapdph">#REF!</definedName>
    <definedName name="sum_prekap">#REF!</definedName>
    <definedName name="sumpok">#REF!</definedName>
    <definedName name="SUPER">#REF!</definedName>
    <definedName name="SUPER_A">#REF!</definedName>
    <definedName name="SUPER_B">#REF!</definedName>
    <definedName name="SUPER_C">#REF!</definedName>
    <definedName name="SUPER_D">#REF!</definedName>
    <definedName name="SUPER_E">#REF!</definedName>
    <definedName name="SVORKANOSNIKU130210">#REF!</definedName>
    <definedName name="SVORKANOSNIKU130210_A">#REF!</definedName>
    <definedName name="SVORKANOSNIKU130210_B">#REF!</definedName>
    <definedName name="SVORKANOSNIKU130210_C">#REF!</definedName>
    <definedName name="SVORKANOSNIKU130210_D">#REF!</definedName>
    <definedName name="SVORKANOSNIKU130210_E">#REF!</definedName>
    <definedName name="SVORKANOSNIKU5085">#REF!</definedName>
    <definedName name="SVORKANOSNIKU5085_A">#REF!</definedName>
    <definedName name="SVORKANOSNIKU5085_B">#REF!</definedName>
    <definedName name="SVORKANOSNIKU5085_C">#REF!</definedName>
    <definedName name="SVORKANOSNIKU5085_D">#REF!</definedName>
    <definedName name="SVORKANOSNIKU5085_E">#REF!</definedName>
    <definedName name="SVORKANOSNIKU85130">#REF!</definedName>
    <definedName name="SVORKANOSNIKU85130_A">#REF!</definedName>
    <definedName name="SVORKANOSNIKU85130_B">#REF!</definedName>
    <definedName name="SVORKANOSNIKU85130_C">#REF!</definedName>
    <definedName name="SVORKANOSNIKU85130_D">#REF!</definedName>
    <definedName name="SVORKANOSNIKU85130_E">#REF!</definedName>
    <definedName name="SWnákup">#REF!</definedName>
    <definedName name="SWprodej">#REF!</definedName>
    <definedName name="Systém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">#REF!</definedName>
    <definedName name="T1_12">#REF!</definedName>
    <definedName name="T1_34">#REF!</definedName>
    <definedName name="T1_50">#REF!</definedName>
    <definedName name="TABLE_1">"$xx.$#REF!$#REF!:$#REF!$#REF!"</definedName>
    <definedName name="TABLE_10_1">"$xx.$#REF!$#REF!:$#REF!$#REF!"</definedName>
    <definedName name="TABLE_11_1">"$xx.$#REF!$#REF!:$#REF!$#REF!"</definedName>
    <definedName name="TABLE_12_1">"$xx.$#REF!$#REF!:$#REF!$#REF!"</definedName>
    <definedName name="TABLE_13_1">"$xx.$#REF!$#REF!:$#REF!$#REF!"</definedName>
    <definedName name="TABLE_2_1">"$xx.$#REF!$#REF!:$#REF!$#REF!"</definedName>
    <definedName name="TABLE_3_1">"$xx.$#REF!$#REF!:$#REF!$#REF!"</definedName>
    <definedName name="TABLE_4_1">"$xx.$#REF!$#REF!:$#REF!$#REF!"</definedName>
    <definedName name="TABLE_5_1">"$xx.$#REF!$#REF!:$#REF!$#REF!"</definedName>
    <definedName name="TABLE_6_1">"$xx.$#REF!$#REF!:$#REF!$#REF!"</definedName>
    <definedName name="TABLE_7_1">"$xx.$#REF!$#REF!:$#REF!$#REF!"</definedName>
    <definedName name="TABLE_8_1">"$xx.$#REF!$#REF!:$#REF!$#REF!"</definedName>
    <definedName name="TABLE_9_1">"$xx.$#REF!$#REF!:$#REF!$#REF!"</definedName>
    <definedName name="TAPETA_T1006">#REF!</definedName>
    <definedName name="TAPETA_T1006_A">#REF!</definedName>
    <definedName name="TAPETA_T1006_B">#REF!</definedName>
    <definedName name="TAPETA_T1006_C">#REF!</definedName>
    <definedName name="TAPETA_T1006_D">#REF!</definedName>
    <definedName name="TAPETA_T1006_E">#REF!</definedName>
    <definedName name="TECHROCK40MM">#REF!</definedName>
    <definedName name="TECHROCK40MM_A">#REF!</definedName>
    <definedName name="TECHROCK40MM_B">#REF!</definedName>
    <definedName name="TECHROCK40MM_C">#REF!</definedName>
    <definedName name="TECHROCK40MM_D">#REF!</definedName>
    <definedName name="TECHROCK40MM_E">#REF!</definedName>
    <definedName name="TECHROCK50MM">#REF!</definedName>
    <definedName name="TECHROCK50MM_A">#REF!</definedName>
    <definedName name="TECHROCK50MM_B">#REF!</definedName>
    <definedName name="TECHROCK50MM_C">#REF!</definedName>
    <definedName name="TECHROCK50MM_D">#REF!</definedName>
    <definedName name="TECHROCK50MM_E">#REF!</definedName>
    <definedName name="TECHROCK60KG50MM">#REF!</definedName>
    <definedName name="TECHROCK60KG50MM_A">#REF!</definedName>
    <definedName name="TECHROCK60KG50MM_B">#REF!</definedName>
    <definedName name="TECHROCK60KG50MM_C">#REF!</definedName>
    <definedName name="TECHROCK60KG50MM_D">#REF!</definedName>
    <definedName name="TECHROCK60KG50MM_E">#REF!</definedName>
    <definedName name="TESNENIPENOVE30">#REF!</definedName>
    <definedName name="TESNENIPENOVE30_A">#REF!</definedName>
    <definedName name="TESNENIPENOVE30_B">#REF!</definedName>
    <definedName name="TESNENIPENOVE30_C">#REF!</definedName>
    <definedName name="TESNENIPENOVE30_D">#REF!</definedName>
    <definedName name="TESNENIPENOVE30_E">#REF!</definedName>
    <definedName name="TESNENIPENOVE50">#REF!</definedName>
    <definedName name="TESNENIPENOVE50_A">#REF!</definedName>
    <definedName name="TESNENIPENOVE50_B">#REF!</definedName>
    <definedName name="TESNENIPENOVE50_C">#REF!</definedName>
    <definedName name="TESNENIPENOVE50_D">#REF!</definedName>
    <definedName name="TESNENIPENOVE50_E">#REF!</definedName>
    <definedName name="TESNENIPENOVE70">#REF!</definedName>
    <definedName name="TESNENIPENOVE70_A">#REF!</definedName>
    <definedName name="TESNENIPENOVE70_B">#REF!</definedName>
    <definedName name="TESNENIPENOVE70_C">#REF!</definedName>
    <definedName name="TESNENIPENOVE70_D">#REF!</definedName>
    <definedName name="TESNENIPENOVE70_E">#REF!</definedName>
    <definedName name="TESNENIPENOVE95">#REF!</definedName>
    <definedName name="TESNENIPENOVE95_A">#REF!</definedName>
    <definedName name="TESNENIPENOVE95_B">#REF!</definedName>
    <definedName name="TESNENIPENOVE95_C">#REF!</definedName>
    <definedName name="TESNENIPENOVE95_D">#REF!</definedName>
    <definedName name="TESNENIPENOVE95_E">#REF!</definedName>
    <definedName name="THERMATEX_FEINFRESKO_SK">#REF!</definedName>
    <definedName name="THERMATEX_FEINGELOCHT_SK">#REF!</definedName>
    <definedName name="THERMATEX_FENFRESKO_VT">#REF!</definedName>
    <definedName name="THERMATEX_LAGUNA">#REF!</definedName>
    <definedName name="Thermatex_Laguna_SK">#REF!</definedName>
    <definedName name="THERMATEXECOMIN">#REF!</definedName>
    <definedName name="THERMATEXECOMIN_A">#REF!</definedName>
    <definedName name="THERMATEXECOMIN_B">#REF!</definedName>
    <definedName name="THERMATEXECOMIN_C">#REF!</definedName>
    <definedName name="THERMATEXECOMIN_D">#REF!</definedName>
    <definedName name="THERMATEXECOMIN_E">#REF!</definedName>
    <definedName name="TK">#REF!</definedName>
    <definedName name="tłu">#REF!</definedName>
    <definedName name="TMELRIDURIT">#REF!</definedName>
    <definedName name="TMELRIDURIT_A">#REF!</definedName>
    <definedName name="TMELRIDURIT_B">#REF!</definedName>
    <definedName name="TMELRIDURIT_C">#REF!</definedName>
    <definedName name="TMELRIDURIT_D">#REF!</definedName>
    <definedName name="TMELRIDURIT_E">#REF!</definedName>
    <definedName name="top_memrekapdph">#REF!</definedName>
    <definedName name="top_phlavy">#REF!</definedName>
    <definedName name="top_rkap">#REF!</definedName>
    <definedName name="top_rozpocty">#REF!</definedName>
    <definedName name="top_rpolozky">#REF!</definedName>
    <definedName name="TP">#REF!</definedName>
    <definedName name="TRAMERE24">#REF!</definedName>
    <definedName name="TRAMERE24_A">#REF!</definedName>
    <definedName name="TRAMERE24_B">#REF!</definedName>
    <definedName name="TRAMERE24_C">#REF!</definedName>
    <definedName name="TRAMERE24_D">#REF!</definedName>
    <definedName name="TRAMERE24_E">#REF!</definedName>
    <definedName name="trew">#REF!</definedName>
    <definedName name="TRHACINYT">#REF!</definedName>
    <definedName name="TRHACINYT_A">#REF!</definedName>
    <definedName name="TRHACINYT_B">#REF!</definedName>
    <definedName name="TRHACINYT_C">#REF!</definedName>
    <definedName name="TRHACINYT_D">#REF!</definedName>
    <definedName name="TRHACINYT_E">#REF!</definedName>
    <definedName name="TWF14050_A">#REF!</definedName>
    <definedName name="TWF14050_B">#REF!</definedName>
    <definedName name="TWF14050_C">#REF!</definedName>
    <definedName name="TWF14050_D">#REF!</definedName>
    <definedName name="TWF14050_E">#REF!</definedName>
    <definedName name="TWF16075_A">#REF!</definedName>
    <definedName name="TWF16075_B">#REF!</definedName>
    <definedName name="TWF16075_C">#REF!</definedName>
    <definedName name="TWF16075_D">#REF!</definedName>
    <definedName name="TWF16075_E">#REF!</definedName>
    <definedName name="TWF180100_A">#REF!</definedName>
    <definedName name="TWF180100_B">#REF!</definedName>
    <definedName name="TWF180100_C">#REF!</definedName>
    <definedName name="TWF180100_D">#REF!</definedName>
    <definedName name="TWF180100_E">#REF!</definedName>
    <definedName name="TWP1100_A">#REF!</definedName>
    <definedName name="TWP1100_B">#REF!</definedName>
    <definedName name="TWP1100_C">#REF!</definedName>
    <definedName name="TWP1100_D">#REF!</definedName>
    <definedName name="TWP1100_E">#REF!</definedName>
    <definedName name="TWP1120_A">#REF!</definedName>
    <definedName name="TWP1120_B">#REF!</definedName>
    <definedName name="TWP1120_C">#REF!</definedName>
    <definedName name="TWP1120_D">#REF!</definedName>
    <definedName name="TWP1120_E">#REF!</definedName>
    <definedName name="TWP1140_A">#REF!</definedName>
    <definedName name="TWP1140_B">#REF!</definedName>
    <definedName name="TWP1140_C">#REF!</definedName>
    <definedName name="TWP1140_D">#REF!</definedName>
    <definedName name="TWP1140_E">#REF!</definedName>
    <definedName name="TWP140_A">#REF!</definedName>
    <definedName name="TWP140_B">#REF!</definedName>
    <definedName name="TWP140_C">#REF!</definedName>
    <definedName name="TWP140_D">#REF!</definedName>
    <definedName name="TWP140_E">#REF!</definedName>
    <definedName name="TWP150_A">#REF!</definedName>
    <definedName name="TWP150_B">#REF!</definedName>
    <definedName name="TWP150_C">#REF!</definedName>
    <definedName name="TWP150_D">#REF!</definedName>
    <definedName name="TWP150_E">#REF!</definedName>
    <definedName name="TWP160_A">#REF!</definedName>
    <definedName name="TWP160_B">#REF!</definedName>
    <definedName name="TWP160_C">#REF!</definedName>
    <definedName name="TWP160_D">#REF!</definedName>
    <definedName name="TWP160_E">#REF!</definedName>
    <definedName name="TWP180_A">#REF!</definedName>
    <definedName name="TWP180_B">#REF!</definedName>
    <definedName name="TWP180_C">#REF!</definedName>
    <definedName name="TWP180_D">#REF!</definedName>
    <definedName name="TWP180_E">#REF!</definedName>
    <definedName name="Typ">#REF!</definedName>
    <definedName name="Typ_2">('[13]MaR'!$C$151:$C$161,'[13]MaR'!$C$44:$C$143)</definedName>
    <definedName name="u">#REF!</definedName>
    <definedName name="UA100_A">#REF!</definedName>
    <definedName name="UA100_B">#REF!</definedName>
    <definedName name="UA100_C">#REF!</definedName>
    <definedName name="UA100_D">#REF!</definedName>
    <definedName name="UA100_E">#REF!</definedName>
    <definedName name="UA50_A">#REF!</definedName>
    <definedName name="UA50_B">#REF!</definedName>
    <definedName name="UA50_C">#REF!</definedName>
    <definedName name="UA50_D">#REF!</definedName>
    <definedName name="UA50_E">#REF!</definedName>
    <definedName name="UA75_A">#REF!</definedName>
    <definedName name="UA75_B">#REF!</definedName>
    <definedName name="UA75_C">#REF!</definedName>
    <definedName name="UA75_D">#REF!</definedName>
    <definedName name="UA75_E">#REF!</definedName>
    <definedName name="UD28_A">#REF!</definedName>
    <definedName name="UD28_B">#REF!</definedName>
    <definedName name="UD28_C">#REF!</definedName>
    <definedName name="UD28_D">#REF!</definedName>
    <definedName name="UD28_E">#REF!</definedName>
    <definedName name="UD30_A">#REF!</definedName>
    <definedName name="UD30_B">#REF!</definedName>
    <definedName name="UD30_C">#REF!</definedName>
    <definedName name="UD30_D">#REF!</definedName>
    <definedName name="UD30_E">#REF!</definedName>
    <definedName name="UHELNIKSUVNYUA100_A">#REF!</definedName>
    <definedName name="UHELNIKSUVNYUA100_B">#REF!</definedName>
    <definedName name="UHELNIKSUVNYUA100_C">#REF!</definedName>
    <definedName name="UHELNIKSUVNYUA100_D">#REF!</definedName>
    <definedName name="UHELNIKSUVNYUA100_E">#REF!</definedName>
    <definedName name="UHELNIKSUVNYUA50_A">#REF!</definedName>
    <definedName name="UHELNIKSUVNYUA50_B">#REF!</definedName>
    <definedName name="UHELNIKSUVNYUA50_C">#REF!</definedName>
    <definedName name="UHELNIKSUVNYUA50_D">#REF!</definedName>
    <definedName name="UHELNIKSUVNYUA50_E">#REF!</definedName>
    <definedName name="UHELNIKSUVNYUA75_A">#REF!</definedName>
    <definedName name="UHELNIKSUVNYUA75_B">#REF!</definedName>
    <definedName name="UHELNIKSUVNYUA75_C">#REF!</definedName>
    <definedName name="UHELNIKSUVNYUA75_D">#REF!</definedName>
    <definedName name="UHELNIKSUVNYUA75_E">#REF!</definedName>
    <definedName name="UHLOVAKOTVA">#REF!</definedName>
    <definedName name="UHLOVAKOTVA_A">#REF!</definedName>
    <definedName name="UHLOVAKOTVA_B">#REF!</definedName>
    <definedName name="UHLOVAKOTVA_C">#REF!</definedName>
    <definedName name="UHLOVAKOTVA_D">#REF!</definedName>
    <definedName name="UHLOVAKOTVA_E">#REF!</definedName>
    <definedName name="UKONCLISTAALU13X24_A">#REF!</definedName>
    <definedName name="UKONCLISTAALU13X24_B">#REF!</definedName>
    <definedName name="UKONCLISTAALU13X24_C">#REF!</definedName>
    <definedName name="UKONCLISTAALU13X24_D">#REF!</definedName>
    <definedName name="UKONCLISTAALU13X24_E">#REF!</definedName>
    <definedName name="UKONCPROFILPVC20X12.5">#REF!</definedName>
    <definedName name="UKONCPROFILPVC20X12.5_A">#REF!</definedName>
    <definedName name="UKONCPROFILPVC20X12.5_B">#REF!</definedName>
    <definedName name="UKONCPROFILPVC20X12.5_C">#REF!</definedName>
    <definedName name="UKONCPROFILPVC20X12.5_D">#REF!</definedName>
    <definedName name="UKONCPROFILPVC20X12.5_E">#REF!</definedName>
    <definedName name="UKONCPROFILPVC20X15_A">#REF!</definedName>
    <definedName name="UKONCPROFILPVC20X15_B">#REF!</definedName>
    <definedName name="UKONCPROFILPVC20X15_C">#REF!</definedName>
    <definedName name="UKONCPROFILPVC20X15_D">#REF!</definedName>
    <definedName name="UKONCPROFILPVC20X15_E">#REF!</definedName>
    <definedName name="UPROFIL_A">#REF!</definedName>
    <definedName name="UPROFIL_B">#REF!</definedName>
    <definedName name="UPROFIL_C">#REF!</definedName>
    <definedName name="UPROFIL_D">#REF!</definedName>
    <definedName name="UPROFIL_E">#REF!</definedName>
    <definedName name="UPROFILALTEKO">#REF!</definedName>
    <definedName name="usd">#REF!</definedName>
    <definedName name="UV">#REF!</definedName>
    <definedName name="UW100_A">#REF!</definedName>
    <definedName name="UW100_B">#REF!</definedName>
    <definedName name="UW100_C">#REF!</definedName>
    <definedName name="UW100_D">#REF!</definedName>
    <definedName name="UW100_E">#REF!</definedName>
    <definedName name="UW100HRANA100">#REF!</definedName>
    <definedName name="UW100HRANA100_A">#REF!</definedName>
    <definedName name="UW100HRANA100_B">#REF!</definedName>
    <definedName name="UW100HRANA100_C">#REF!</definedName>
    <definedName name="UW100HRANA100_D">#REF!</definedName>
    <definedName name="UW100HRANA100_E">#REF!</definedName>
    <definedName name="UW150_A">#REF!</definedName>
    <definedName name="UW150_B">#REF!</definedName>
    <definedName name="UW150_C">#REF!</definedName>
    <definedName name="UW150_D">#REF!</definedName>
    <definedName name="UW150_E">#REF!</definedName>
    <definedName name="UW50_A">#REF!</definedName>
    <definedName name="UW50_B">#REF!</definedName>
    <definedName name="UW50_C">#REF!</definedName>
    <definedName name="UW50_D">#REF!</definedName>
    <definedName name="UW50_E">#REF!</definedName>
    <definedName name="UW75_A">#REF!</definedName>
    <definedName name="UW75_B">#REF!</definedName>
    <definedName name="UW75_C">#REF!</definedName>
    <definedName name="UW75_D">#REF!</definedName>
    <definedName name="UW75_E">#REF!</definedName>
    <definedName name="V">#REF!</definedName>
    <definedName name="VARIO">#REF!</definedName>
    <definedName name="VARIO_A">#REF!</definedName>
    <definedName name="VARIO_B">#REF!</definedName>
    <definedName name="VARIO_C">#REF!</definedName>
    <definedName name="VARIO_D">#REF!</definedName>
    <definedName name="VARIO_E">#REF!</definedName>
    <definedName name="VIKOELEKTROKRABICE">#REF!</definedName>
    <definedName name="VIKOELEKTROKRABICE_A">#REF!</definedName>
    <definedName name="VIKOELEKTROKRABICE_B">#REF!</definedName>
    <definedName name="VIKOELEKTROKRABICE_C">#REF!</definedName>
    <definedName name="VIKOELEKTROKRABICE_D">#REF!</definedName>
    <definedName name="VIKOELEKTROKRABICE_E">#REF!</definedName>
    <definedName name="VIMPERK">'[23]DATA_INSTR'!$B:$F</definedName>
    <definedName name="VIMPERK1">'[23]DATA_INSTR'!$A:$F</definedName>
    <definedName name="vlevo">#REF!</definedName>
    <definedName name="VN">'[5]SO 01 - 06 ELEKTROINSTALACE'!$B$9644</definedName>
    <definedName name="Vodorovné_konstrukce">#REF!</definedName>
    <definedName name="VRN">'[17]Rekapitulace'!$H$15</definedName>
    <definedName name="VRNKc">#REF!</definedName>
    <definedName name="VRNnazev">#REF!</definedName>
    <definedName name="VRNproc">#REF!</definedName>
    <definedName name="VRNzakl">#REF!</definedName>
    <definedName name="VRUTDOSVISLYCHZAVESU4835">#REF!</definedName>
    <definedName name="VRUTDOSVISLYCHZAVESU4835_A">#REF!</definedName>
    <definedName name="VRUTDOSVISLYCHZAVESU4835_B">#REF!</definedName>
    <definedName name="VRUTDOSVISLYCHZAVESU4835_C">#REF!</definedName>
    <definedName name="VRUTDOSVISLYCHZAVESU4835_D">#REF!</definedName>
    <definedName name="VRUTDOSVISLYCHZAVESU4835_E">#REF!</definedName>
    <definedName name="VRUTDOSVISLYCHZAVESU4850">#REF!</definedName>
    <definedName name="VRUTDOSVISLYCHZAVESU4850_A">#REF!</definedName>
    <definedName name="VRUTDOSVISLYCHZAVESU4850_B">#REF!</definedName>
    <definedName name="VRUTDOSVISLYCHZAVESU4850_C">#REF!</definedName>
    <definedName name="VRUTDOSVISLYCHZAVESU4850_D">#REF!</definedName>
    <definedName name="VRUTDOSVISLYCHZAVESU4850_E">#REF!</definedName>
    <definedName name="výpočty">#REF!</definedName>
    <definedName name="vystup">#REF!</definedName>
    <definedName name="výtahy">'[4]Budova'!$A$1921:$A$1944</definedName>
    <definedName name="vytápění">'[4]Budova'!$A$1400:$A$1505</definedName>
    <definedName name="vzduchotechnika">'[4]Budova'!$A$1508:$A$1693</definedName>
    <definedName name="VZT">#REF!</definedName>
    <definedName name="W">#REF!</definedName>
    <definedName name="wrn.Tisk." hidden="1">{#N/A,#N/A,FALSE,"Nabídka";#N/A,#N/A,FALSE,"Specifikace"}</definedName>
    <definedName name="WW">#REF!</definedName>
    <definedName name="WWW">#REF!</definedName>
    <definedName name="wwwwww">#REF!</definedName>
    <definedName name="WWWWWWWW">#REF!</definedName>
    <definedName name="X">#REF!</definedName>
    <definedName name="xxxx">#REF!</definedName>
    <definedName name="z">#REF!</definedName>
    <definedName name="Z_0216E4A3_6182_11D6_9494_000102FA4DF4_.wvu.Cols" hidden="1">#REF!</definedName>
    <definedName name="Z_0216E4A3_6182_11D6_9494_000102FA4DF4_.wvu.PrintArea" hidden="1">#REF!</definedName>
    <definedName name="Z_0216E4A3_6182_11D6_9494_000102FA4DF4_.wvu.PrintTitles" hidden="1">#REF!</definedName>
    <definedName name="Z_1E8618C1_1B4D_11D4_B32D_0050046A422B_.wvu.PrintTitles">#REF!</definedName>
    <definedName name="Z_1E8618C1_1B4D_11D4_B32D_0050046A422B_.wvu.Rows">#REF!</definedName>
    <definedName name="Z_65AC2F60_1B4A_11D4_81C5_0050046A4233_.wvu.PrintTitles">#REF!</definedName>
    <definedName name="Z_65AC2F60_1B4A_11D4_81C5_0050046A4233_.wvu.Rows">#REF!</definedName>
    <definedName name="Z_A6D38DCC_6184_11D6_8FBA_000476959415_.wvu.Cols" hidden="1">#REF!</definedName>
    <definedName name="Z_A6D38DCC_6184_11D6_8FBA_000476959415_.wvu.PrintArea" hidden="1">#REF!</definedName>
    <definedName name="Z_A6D38DCC_6184_11D6_8FBA_000476959415_.wvu.PrintTitles" hidden="1">#REF!</definedName>
    <definedName name="zacatek">#REF!</definedName>
    <definedName name="zahrnsazby">#REF!</definedName>
    <definedName name="zahrnslevy">#REF!</definedName>
    <definedName name="Zakazka">#REF!</definedName>
    <definedName name="Zaklad22">#REF!</definedName>
    <definedName name="Zaklad5">#REF!</definedName>
    <definedName name="ZakladDPHSni">'[18]Stavba'!$G$23</definedName>
    <definedName name="ZakladDPHZakl">'[18]Stavba'!$G$25</definedName>
    <definedName name="Základy">#REF!</definedName>
    <definedName name="založ">'[4]Budova'!$A$691:$A$784</definedName>
    <definedName name="Zaokrouhleni">'[18]Stavba'!$G$27</definedName>
    <definedName name="ZARUBEN800100">#REF!</definedName>
    <definedName name="ZARUBEN800100_A">#REF!</definedName>
    <definedName name="ZARUBEN800100_B">#REF!</definedName>
    <definedName name="ZARUBEN800100_C">#REF!</definedName>
    <definedName name="ZARUBEN800100_D">#REF!</definedName>
    <definedName name="ZARUBEN800100_E">#REF!</definedName>
    <definedName name="ZARUBEN800125">#REF!</definedName>
    <definedName name="ZARUBEN800125_A">#REF!</definedName>
    <definedName name="ZARUBEN800125_B">#REF!</definedName>
    <definedName name="ZARUBEN800125_C">#REF!</definedName>
    <definedName name="ZARUBEN800125_D">#REF!</definedName>
    <definedName name="ZARUBEN800125_E">#REF!</definedName>
    <definedName name="ZARUBEN800150">#REF!</definedName>
    <definedName name="ZARUBEN800150_A">#REF!</definedName>
    <definedName name="ZARUBEN800150_B">#REF!</definedName>
    <definedName name="ZARUBEN800150_C">#REF!</definedName>
    <definedName name="ZARUBEN800150_D">#REF!</definedName>
    <definedName name="ZARUBEN800150_E">#REF!</definedName>
    <definedName name="ZARUBEN80075">#REF!</definedName>
    <definedName name="ZARUBEN80075_A">#REF!</definedName>
    <definedName name="ZARUBEN80075_B">#REF!</definedName>
    <definedName name="ZARUBEN80075_C">#REF!</definedName>
    <definedName name="ZARUBEN80075_D">#REF!</definedName>
    <definedName name="ZARUBEN80075_E">#REF!</definedName>
    <definedName name="ZARUBENM1250100">#REF!</definedName>
    <definedName name="ZARUBENM1250100_A">#REF!</definedName>
    <definedName name="ZARUBENM1250100_B">#REF!</definedName>
    <definedName name="ZARUBENM1250100_C">#REF!</definedName>
    <definedName name="ZARUBENM1250100_D">#REF!</definedName>
    <definedName name="ZARUBENM1250100_E">#REF!</definedName>
    <definedName name="ZARUBENM1450100">#REF!</definedName>
    <definedName name="ZARUBENM1450100_A">#REF!</definedName>
    <definedName name="ZARUBENM1450100_B">#REF!</definedName>
    <definedName name="ZARUBENM1450100_C">#REF!</definedName>
    <definedName name="ZARUBENM1450100_D">#REF!</definedName>
    <definedName name="ZARUBENM1450100_E">#REF!</definedName>
    <definedName name="ZARUBENM800100">#REF!</definedName>
    <definedName name="ZARUBENM800100_A">#REF!</definedName>
    <definedName name="ZARUBENM800100_B">#REF!</definedName>
    <definedName name="ZARUBENM800100_C">#REF!</definedName>
    <definedName name="ZARUBENM800100_D">#REF!</definedName>
    <definedName name="ZARUBENM800100_E">#REF!</definedName>
    <definedName name="ZARUBENM800125">#REF!</definedName>
    <definedName name="ZARUBENM800125_A">#REF!</definedName>
    <definedName name="ZARUBENM800125_B">#REF!</definedName>
    <definedName name="ZARUBENM800125_C">#REF!</definedName>
    <definedName name="ZARUBENM800125_D">#REF!</definedName>
    <definedName name="ZARUBENM800125_E">#REF!</definedName>
    <definedName name="ZARUBENM800150">#REF!</definedName>
    <definedName name="ZARUBENM800150_A">#REF!</definedName>
    <definedName name="ZARUBENM800150_C">#REF!</definedName>
    <definedName name="ZARUBENM800150_D">#REF!</definedName>
    <definedName name="ZARUBENM800150_E">#REF!</definedName>
    <definedName name="ZARUBENMT1100100">#REF!</definedName>
    <definedName name="ZARUBENMT1100100_A">#REF!</definedName>
    <definedName name="ZARUBENMT1100100_B">#REF!</definedName>
    <definedName name="ZARUBENMT1100100_C">#REF!</definedName>
    <definedName name="ZARUBENMT1100100_D">#REF!</definedName>
    <definedName name="ZARUBENMT1100100_E">#REF!</definedName>
    <definedName name="ZARUBENMT1250100">#REF!</definedName>
    <definedName name="ZARUBENMT1250100_A">#REF!</definedName>
    <definedName name="ZARUBENMT1250100_B">#REF!</definedName>
    <definedName name="ZARUBENMT1250100_C">#REF!</definedName>
    <definedName name="ZARUBENMT1250100_D">#REF!</definedName>
    <definedName name="ZARUBENMT1250100_E">#REF!</definedName>
    <definedName name="ZARUBENMT1450100">#REF!</definedName>
    <definedName name="ZARUBENMT1450100_A">#REF!</definedName>
    <definedName name="ZARUBENMT1450100_B">#REF!</definedName>
    <definedName name="ZARUBENMT1450100_C">#REF!</definedName>
    <definedName name="ZARUBENMT1450100_D">#REF!</definedName>
    <definedName name="ZARUBENMT1450100_E">#REF!</definedName>
    <definedName name="ZARUBENMT800100">#REF!</definedName>
    <definedName name="ZARUBENMT800100_A">#REF!</definedName>
    <definedName name="ZARUBENMT800100_B">#REF!</definedName>
    <definedName name="ZARUBENMT800100_C">#REF!</definedName>
    <definedName name="ZARUBENMT800100_D">#REF!</definedName>
    <definedName name="ZARUBENMT800100_E">#REF!</definedName>
    <definedName name="ZARUBENMT800125">#REF!</definedName>
    <definedName name="ZARUBENMT800125_A">#REF!</definedName>
    <definedName name="ZARUBENMT800125_B">#REF!</definedName>
    <definedName name="ZARUBENMT800125_C">#REF!</definedName>
    <definedName name="ZARUBENMT800125_D">#REF!</definedName>
    <definedName name="ZARUBENMT800125_E">#REF!</definedName>
    <definedName name="ZARUBENMT800150">#REF!</definedName>
    <definedName name="ZARUBENMT800150_A">#REF!</definedName>
    <definedName name="ZARUBENMT800150_B">#REF!</definedName>
    <definedName name="ZARUBENMT800150_C">#REF!</definedName>
    <definedName name="ZARUBENMT800150_D">#REF!</definedName>
    <definedName name="ZARUBENMT800150_E">#REF!</definedName>
    <definedName name="ZARUBENSILIKON800100">#REF!</definedName>
    <definedName name="ZARUBENSILIKON800100_A">#REF!</definedName>
    <definedName name="ZARUBENSILIKON800100_B">#REF!</definedName>
    <definedName name="ZARUBENSILIKON800100_C">#REF!</definedName>
    <definedName name="ZARUBENSILIKON800100_D">#REF!</definedName>
    <definedName name="ZARUBENSILIKON800100_E">#REF!</definedName>
    <definedName name="ZARUBENSILIKON800125">#REF!</definedName>
    <definedName name="ZARUBENSILIKON800125_A">#REF!</definedName>
    <definedName name="ZARUBENSILIKON800125_B">#REF!</definedName>
    <definedName name="ZARUBENSILIKON800125_C">#REF!</definedName>
    <definedName name="ZARUBENSILIKON800125_D">#REF!</definedName>
    <definedName name="ZARUBENSILIKON800125_E">#REF!</definedName>
    <definedName name="ZARUBENSILIKON800150">#REF!</definedName>
    <definedName name="ZARUBENSILIKON800150_A">#REF!</definedName>
    <definedName name="ZARUBENSILIKON800150_B">#REF!</definedName>
    <definedName name="ZARUBENSILIKON800150_C">#REF!</definedName>
    <definedName name="ZARUBENSILIKON800150_D">#REF!</definedName>
    <definedName name="ZARUBENSILIKON800150_E">#REF!</definedName>
    <definedName name="ZARUBENSILIKON80075">#REF!</definedName>
    <definedName name="ZARUBENSILIKON80075_A">#REF!</definedName>
    <definedName name="ZARUBENSILIKON80075_B">#REF!</definedName>
    <definedName name="ZARUBENSILIKON80075_C">#REF!</definedName>
    <definedName name="ZARUBENSILIKON80075_D">#REF!</definedName>
    <definedName name="ZARUBENSILIKON80075_E">#REF!</definedName>
    <definedName name="ZárukaNaCS">'[24]Rozp'!$C$22</definedName>
    <definedName name="ZAVESCD">#REF!</definedName>
    <definedName name="ZAVESCD_A">#REF!</definedName>
    <definedName name="ZAVESCD_B">#REF!</definedName>
    <definedName name="ZAVESCD_C">#REF!</definedName>
    <definedName name="ZAVESCD_D">#REF!</definedName>
    <definedName name="ZAVESCD_E">#REF!</definedName>
    <definedName name="ZAVESCDZAOBLENY_A">#REF!</definedName>
    <definedName name="ZAVESCDZAOBLENY_B">#REF!</definedName>
    <definedName name="ZAVESCDZAOBLENY_C">#REF!</definedName>
    <definedName name="ZAVESCDZAOBLENY_D">#REF!</definedName>
    <definedName name="ZAVESCDZAOBLENY_E">#REF!</definedName>
    <definedName name="ZAVESSPEREMRIGISTIL">#REF!</definedName>
    <definedName name="ZAVESSPEREMRIGISTIL_A">#REF!</definedName>
    <definedName name="ZAVESSPEREMRIGISTIL_B">#REF!</definedName>
    <definedName name="ZAVESSPEREMRIGISTIL_C">#REF!</definedName>
    <definedName name="ZAVESSPEREMRIGISTIL_D">#REF!</definedName>
    <definedName name="ZAVESSPEREMRIGISTIL_E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emní_práce">#REF!</definedName>
    <definedName name="Zhotovitel">#REF!</definedName>
    <definedName name="Zkou">#REF!</definedName>
    <definedName name="zti">'[4]Budova'!$A$828:$A$914</definedName>
    <definedName name="ZTUZENISTEN">#REF!</definedName>
    <definedName name="ZTUZENISTEN_A">#REF!</definedName>
    <definedName name="ZTUZENISTEN_B">#REF!</definedName>
    <definedName name="ZTUZENISTEN_C">#REF!</definedName>
    <definedName name="ZTUZENISTEN_D">#REF!</definedName>
    <definedName name="ZTUZENISTEN_E">#REF!</definedName>
    <definedName name="zukktzerukitýžuk">#REF!</definedName>
    <definedName name="zukuilůuiluil">#REF!</definedName>
    <definedName name="zukzikzukzuk">#REF!</definedName>
    <definedName name="zukzukuiluiluil">#REF!</definedName>
    <definedName name="_xlnm.Print_Titles" localSheetId="0">'Rekapitulace'!$85:$85</definedName>
    <definedName name="_xlnm.Print_Titles" localSheetId="1">'SO101'!$108:$108</definedName>
    <definedName name="_xlnm.Print_Titles" localSheetId="2">'SO101 HTU'!$109:$109</definedName>
    <definedName name="_xlnm.Print_Titles" localSheetId="3">'SO301'!$96:$96</definedName>
    <definedName name="_xlnm.Print_Titles" localSheetId="4">'SO302'!$108:$108</definedName>
  </definedNames>
  <calcPr calcId="191029"/>
  <extLst/>
</workbook>
</file>

<file path=xl/sharedStrings.xml><?xml version="1.0" encoding="utf-8"?>
<sst xmlns="http://schemas.openxmlformats.org/spreadsheetml/2006/main" count="1980" uniqueCount="611">
  <si>
    <t/>
  </si>
  <si>
    <t>SOUHRNNÝ LIST STAVBY</t>
  </si>
  <si>
    <t>Kód:</t>
  </si>
  <si>
    <t>Stavba:</t>
  </si>
  <si>
    <t>JKSO:</t>
  </si>
  <si>
    <t>CC-CZ:</t>
  </si>
  <si>
    <t>Místo:</t>
  </si>
  <si>
    <t>Datum:</t>
  </si>
  <si>
    <t>Objednatel:</t>
  </si>
  <si>
    <t>IČ:</t>
  </si>
  <si>
    <t>DIČ:</t>
  </si>
  <si>
    <t>Zhotovitel:</t>
  </si>
  <si>
    <t xml:space="preserve"> </t>
  </si>
  <si>
    <t>Projektant:</t>
  </si>
  <si>
    <t>Zpracovatel:</t>
  </si>
  <si>
    <t>Jakub Kulhavý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</si>
  <si>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</si>
  <si>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</si>
  <si>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</si>
  <si>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</si>
  <si>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</si>
  <si>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</si>
  <si>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</si>
  <si>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</si>
  <si>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</si>
  <si>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</si>
  <si>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</si>
  <si>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</si>
  <si>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</si>
  <si>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</si>
  <si>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</si>
  <si>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</si>
  <si>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</si>
  <si>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</si>
  <si>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</si>
  <si>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</si>
  <si>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</si>
  <si>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</si>
  <si>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</si>
  <si>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</si>
  <si>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</si>
  <si>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</si>
  <si>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</si>
  <si>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</si>
  <si>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HSV - Práce a dodávky HSV</t>
  </si>
  <si>
    <t xml:space="preserve">    1 - Zemní práce</t>
  </si>
  <si>
    <t xml:space="preserve">    2 - Zakládání</t>
  </si>
  <si>
    <t>ROZPOČET</t>
  </si>
  <si>
    <t>PČ</t>
  </si>
  <si>
    <t>Typ</t>
  </si>
  <si>
    <t>Popis</t>
  </si>
  <si>
    <t>MJ</t>
  </si>
  <si>
    <t>Množství</t>
  </si>
  <si>
    <t>J.cena [CZK]</t>
  </si>
  <si>
    <t>K</t>
  </si>
  <si>
    <t>m2</t>
  </si>
  <si>
    <t>m3</t>
  </si>
  <si>
    <t>M</t>
  </si>
  <si>
    <t>t</t>
  </si>
  <si>
    <t>kus</t>
  </si>
  <si>
    <t>m</t>
  </si>
  <si>
    <t>R</t>
  </si>
  <si>
    <t>%</t>
  </si>
  <si>
    <t>kpl</t>
  </si>
  <si>
    <t xml:space="preserve">    998 - Přesuny hmot pro HSV</t>
  </si>
  <si>
    <t>Seznam revizí:</t>
  </si>
  <si>
    <t xml:space="preserve">Celkové náklady </t>
  </si>
  <si>
    <t>Zásyp jam, šachet, rýh nebo kolem objektů sypaninou se zhutněním</t>
  </si>
  <si>
    <t>273351121</t>
  </si>
  <si>
    <t>Zřízení bednění základových desek</t>
  </si>
  <si>
    <t>273351122</t>
  </si>
  <si>
    <t>Odstranění bednění základových desek</t>
  </si>
  <si>
    <t>998</t>
  </si>
  <si>
    <t>4) Vedlejší rozpočtové náklady</t>
  </si>
  <si>
    <t>Celkové náklady za stavbu</t>
  </si>
  <si>
    <t>Celkové náklady z rozpočtů</t>
  </si>
  <si>
    <t>273362021</t>
  </si>
  <si>
    <t>Výztuž základových desek svařovanými sítěmi KARI</t>
  </si>
  <si>
    <t>Poznámka:</t>
  </si>
  <si>
    <t>kg</t>
  </si>
  <si>
    <t>Mimostaveništní doprava a přesuny</t>
  </si>
  <si>
    <t>1) Náklady stavební část</t>
  </si>
  <si>
    <t>174151101</t>
  </si>
  <si>
    <t>Zařízení staveniště, včetně návozu a likvidace</t>
  </si>
  <si>
    <t>Finální úklid prostor zařízení staveniště</t>
  </si>
  <si>
    <t>Úklid stavby - průběžný a finální, včetně likvidace odpadů</t>
  </si>
  <si>
    <t>Lože pod potrubí otevřený výkop z kameniva drobného těženého</t>
  </si>
  <si>
    <t>Výpis materiálu osahuje dodávku základního materiálu pro danou akci. Dodávka akce se předpokládá včetně souvisejícího doplňkového, podružného a montážního materiálu tak, aby celé dílo bylo bezvadné a funkční a splňovalo všechny předpisy, které se na ně vztahují. U demontáží jsou uvedeny pouze hlavní prvky a konstrukce, v ceně je nutné počítat i s veškerými doplňujícími pracemi souvisejícími s bouráním a demontážemi daných prvků a konstrukcí.</t>
  </si>
  <si>
    <t>Hloubení jam nezapažených v hornině třídy těžitelnosti II, skupiny 4 objem do 100 m3 strojně</t>
  </si>
  <si>
    <t>Podsyp pod základové konstrukce se zhutněním z kameniva fr. 16/32</t>
  </si>
  <si>
    <t>Hloubení rýh nezapažených š do 800 mm v hornině třídy těžitelnosti II, skupiny 4 objem do 100 m3  strojně</t>
  </si>
  <si>
    <t>Výztuž základových pasů betonářskou ocelí 10 505</t>
  </si>
  <si>
    <t>vzorec</t>
  </si>
  <si>
    <t>Uložení sypaniny do násypů nezhutněných</t>
  </si>
  <si>
    <t>mezideponie</t>
  </si>
  <si>
    <t>odhad</t>
  </si>
  <si>
    <t>Vytýčení stávajících a nových sítí a objektů</t>
  </si>
  <si>
    <t>REV01</t>
  </si>
  <si>
    <t>Zásyp jam šachet rýh nebo kolem objektů sypaninou se zhutněním</t>
  </si>
  <si>
    <t>REV02</t>
  </si>
  <si>
    <t>zásypy</t>
  </si>
  <si>
    <t xml:space="preserve">    5 - Komunikace pozemní</t>
  </si>
  <si>
    <t>Podklad ze štěrkodrti ŠD  s rozprostřením a zhutněním, po zhutnění tl. 100 mm</t>
  </si>
  <si>
    <t>Podklad ze štěrkodrti ŠD  s rozprostřením a zhutněním, po zhutnění tl. 150 mm</t>
  </si>
  <si>
    <t>Podklad z mechanicky zpevněného kameniva MZK (minerální beton)  s rozprostřením a s hutněním, po zhutnění tl. 150 mm</t>
  </si>
  <si>
    <t>silniční obruba</t>
  </si>
  <si>
    <t>REV03</t>
  </si>
  <si>
    <t xml:space="preserve"> =9</t>
  </si>
  <si>
    <t>DIO - zpracování projektové dokumentace a provedení nutných opatření, včetně zajištění schválení</t>
  </si>
  <si>
    <t>Geodetické zaměření skutečného provedení</t>
  </si>
  <si>
    <t xml:space="preserve"> =10</t>
  </si>
  <si>
    <t>soubor</t>
  </si>
  <si>
    <t>ornice pro přesun na mezideponii</t>
  </si>
  <si>
    <t>REV04</t>
  </si>
  <si>
    <t>Park Na Dlážděnce, Praha 8, Libeň</t>
  </si>
  <si>
    <t>MČ Praha 8, Zenklova 1/35, Praha 8 - 180 00</t>
  </si>
  <si>
    <t>Komon Architekti</t>
  </si>
  <si>
    <t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t>
  </si>
  <si>
    <t>SO101 - komunikace</t>
  </si>
  <si>
    <t>přesun výkopku na mezideponii v rámci staveniště</t>
  </si>
  <si>
    <t xml:space="preserve"> =(1,5*(0,8-0,4)*0,9)*14</t>
  </si>
  <si>
    <t>Základová zeď tl do 400 mm z tvárnic ztraceného bednění včetně výplně z betonu tř. C 20/25</t>
  </si>
  <si>
    <t>SO301 - vodovodní přípojka</t>
  </si>
  <si>
    <t xml:space="preserve">    VS1 - vodoměrná šachta stávající</t>
  </si>
  <si>
    <t>Demolice zákrytové desky - ŽB strop</t>
  </si>
  <si>
    <t>zákrytová deska</t>
  </si>
  <si>
    <t>Demontáž stávajícího poklopu</t>
  </si>
  <si>
    <t xml:space="preserve"> =1,9*1,3</t>
  </si>
  <si>
    <t>Zákrytová deska prefa 1900 x 1300mm tl. 200mm</t>
  </si>
  <si>
    <t>Montáž zákrytových desek prefa do maltového lože</t>
  </si>
  <si>
    <t>Montáž poklopu kompozitového obdélníkového, včetně rámu</t>
  </si>
  <si>
    <t>Nátěr krycí dvojnásobný</t>
  </si>
  <si>
    <t>Poklop kompozitový 900 x 600mm, včetně rámu, zátěžová skupina B125</t>
  </si>
  <si>
    <t>Demontáž zaslepení přípojky</t>
  </si>
  <si>
    <t xml:space="preserve">    VS2 - vodoměrná šachta nová</t>
  </si>
  <si>
    <t>výkop pro šachtu</t>
  </si>
  <si>
    <t xml:space="preserve"> =2,2*2,2*2,1</t>
  </si>
  <si>
    <t>podsyp pod desku</t>
  </si>
  <si>
    <t xml:space="preserve"> =2,2*2,2*0,1</t>
  </si>
  <si>
    <t>Základové desky ze ŽB tř. C20/25</t>
  </si>
  <si>
    <t>podkladní deska</t>
  </si>
  <si>
    <t xml:space="preserve"> =0,8*0,8*3,14*tloušťka</t>
  </si>
  <si>
    <t xml:space="preserve"> =1,6*3,14*tloušťka</t>
  </si>
  <si>
    <t>Základové desky z betonu prostého tř. C25/30</t>
  </si>
  <si>
    <t>Obetonování šachty z betonu prostého tř. C25/30</t>
  </si>
  <si>
    <t>stěny</t>
  </si>
  <si>
    <t>strop</t>
  </si>
  <si>
    <t xml:space="preserve"> =(0,7*0,7*3,14-0,3*0,3*3,14)*0,2</t>
  </si>
  <si>
    <t xml:space="preserve"> =1,4*3,14*0,2</t>
  </si>
  <si>
    <t xml:space="preserve"> =1,4*3,14*1,86</t>
  </si>
  <si>
    <t xml:space="preserve"> =1,4*3,14*1,86*0,1</t>
  </si>
  <si>
    <t>odhad celkem</t>
  </si>
  <si>
    <t>Výztuž obetonávky šachty betonářskou ocelí 10 505</t>
  </si>
  <si>
    <t>Zákrytová deska prefa průměr 1400mm tl. 200mm</t>
  </si>
  <si>
    <t>Poklop kompozitový průměr 600mm, včetně rámu, zátěžová skupina B125</t>
  </si>
  <si>
    <t xml:space="preserve">    VS3 - vsakovací šachta</t>
  </si>
  <si>
    <t>Obedláždění poklopu žulovou kostkou do maltového lože</t>
  </si>
  <si>
    <t>žulová kostka 150x150x150mm</t>
  </si>
  <si>
    <t xml:space="preserve"> =2*2*1,86</t>
  </si>
  <si>
    <t>Montáž prefa skruže</t>
  </si>
  <si>
    <t>Kanalizační šachtová skruž se stupadlem DN1000, v250mm, t90mm</t>
  </si>
  <si>
    <t>Zákrytová deska prefa DN1000 / 625 / 200</t>
  </si>
  <si>
    <t>odvodnění</t>
  </si>
  <si>
    <t>Poklop kompozitový uzamykatelný průměr 600mm, včetně rámu, zátěžová skupina B125</t>
  </si>
  <si>
    <t>odhalení zákrytové desky</t>
  </si>
  <si>
    <t xml:space="preserve"> =2,3*1,7*0,2</t>
  </si>
  <si>
    <t>obsyp šachty</t>
  </si>
  <si>
    <t>zásyp zákrytové desky</t>
  </si>
  <si>
    <t xml:space="preserve"> =2,2*2,2*2,1-(0,7*0,7*3,14*1,5+0,8*0,8*3,14*0,1)</t>
  </si>
  <si>
    <t xml:space="preserve"> =(2,2*2,2-0,3*0,3*3,14)*(0,2+0,16)</t>
  </si>
  <si>
    <t>vodovodní potrubí hlavní</t>
  </si>
  <si>
    <t>vodovodní potrubí pítko</t>
  </si>
  <si>
    <t xml:space="preserve"> =48,25*(1,59+1,69+1,59+1,35+1,42+1,43+1,4+1,48+1,46+1,46+1,45)/11*(0,8+1,2)/2</t>
  </si>
  <si>
    <t xml:space="preserve"> =9*(1,45+1,33+0,77+0,74)/4*(0,8+1,2)/2</t>
  </si>
  <si>
    <t xml:space="preserve"> =3,3*(1,13+1,36+1,43)/3*(0,8+1,2)/2</t>
  </si>
  <si>
    <t xml:space="preserve"> =48,25*0,6*0,2</t>
  </si>
  <si>
    <t xml:space="preserve"> =9*0,6*0,2</t>
  </si>
  <si>
    <t xml:space="preserve"> =3,3*0,6*0,2</t>
  </si>
  <si>
    <t>Montáž potrubí z PE100 SDR11 D25</t>
  </si>
  <si>
    <t>Montáž potrubí z PE100 SDR11 D50</t>
  </si>
  <si>
    <t xml:space="preserve"> =48,25</t>
  </si>
  <si>
    <t xml:space="preserve"> =3,3</t>
  </si>
  <si>
    <t>potrubí vodovodní PE100 SDR11 D25</t>
  </si>
  <si>
    <t>potrubí vodovodní PE100 SDR11 D50</t>
  </si>
  <si>
    <t>Signální vodič</t>
  </si>
  <si>
    <t>Krycí folie</t>
  </si>
  <si>
    <t>Vodovodní šoupě se zemní soupravou</t>
  </si>
  <si>
    <t>Desinfekce potrubí</t>
  </si>
  <si>
    <t>Tlaková zkouška potrubí</t>
  </si>
  <si>
    <t>SO302 - kanalizační přípojka</t>
  </si>
  <si>
    <t xml:space="preserve">    KS - kontrolní šachta</t>
  </si>
  <si>
    <t xml:space="preserve"> =2*2*2,9</t>
  </si>
  <si>
    <t>zpětný zásyp zákrytové desky</t>
  </si>
  <si>
    <t>Montáž šachtového dna</t>
  </si>
  <si>
    <t>Kanalizační šachtová skruž se stupadlem DN1000, v1000mm, t90mm</t>
  </si>
  <si>
    <t>Montáž vyrovnávacího prstence</t>
  </si>
  <si>
    <t>Vyrovnávací prefa prstenec DN625 v60mm</t>
  </si>
  <si>
    <t>kanalizační přípojka</t>
  </si>
  <si>
    <t>kanalizační potrubí pítko</t>
  </si>
  <si>
    <t>rezerva</t>
  </si>
  <si>
    <t xml:space="preserve"> =9,52*(2,71+1,87+1,64+1,33+1,16+1)/6*(0,8+1,2)/2</t>
  </si>
  <si>
    <t xml:space="preserve"> =1,58*(3,42+2,76)/2*0,9+1,5*1,5*3,42</t>
  </si>
  <si>
    <t xml:space="preserve"> =1*1,87*(0,8+1,2)/2</t>
  </si>
  <si>
    <t>Kanalizační šachtové dno přímé  s čedičovou výstelkou DN1000/200/200</t>
  </si>
  <si>
    <t xml:space="preserve"> =1,58*0,6*0,4</t>
  </si>
  <si>
    <t xml:space="preserve"> =1*0,6*0,4</t>
  </si>
  <si>
    <t xml:space="preserve"> =9,52*0,6*0,4</t>
  </si>
  <si>
    <t>Montáž potrubí kanalizační z kameniny DN200 tř.160</t>
  </si>
  <si>
    <t xml:space="preserve"> =1,58</t>
  </si>
  <si>
    <t xml:space="preserve"> =1</t>
  </si>
  <si>
    <t xml:space="preserve"> =9,52+(2,7-1,8)</t>
  </si>
  <si>
    <t>Vysazení odbočky na stoce kamenina DN300</t>
  </si>
  <si>
    <t>mlatové plochy</t>
  </si>
  <si>
    <t xml:space="preserve"> =154</t>
  </si>
  <si>
    <t xml:space="preserve"> =32</t>
  </si>
  <si>
    <t>Kryt mlatový - žulový vápenec</t>
  </si>
  <si>
    <t>žulová kostka</t>
  </si>
  <si>
    <t>Kryt z kostek žulových do lože z kameniva</t>
  </si>
  <si>
    <t xml:space="preserve"> =15+43</t>
  </si>
  <si>
    <t>záhonová obruba</t>
  </si>
  <si>
    <t>žulová kostka obruba</t>
  </si>
  <si>
    <t>žulová kostka 8/10</t>
  </si>
  <si>
    <t xml:space="preserve"> =15+15+15</t>
  </si>
  <si>
    <t>Stavební přípomocné práce k jednotlivým prvkům</t>
  </si>
  <si>
    <t>Vzorkování</t>
  </si>
  <si>
    <t>Dílenská dokumentace</t>
  </si>
  <si>
    <t>Přesun hmot pro herní a fitness plochy</t>
  </si>
  <si>
    <t>999.HF</t>
  </si>
  <si>
    <t>SO801 - plochy hřiště a fitness</t>
  </si>
  <si>
    <t>SO802 - sadové úpravy</t>
  </si>
  <si>
    <t>SU - Sadové úpravy</t>
  </si>
  <si>
    <t xml:space="preserve">    1 - Kácení a odstraňování dřevin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</si>
  <si>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</si>
  <si>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</si>
  <si>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</si>
  <si>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</si>
  <si>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</si>
  <si>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1.7</t>
  </si>
  <si>
    <t>Betula pendula  ok 61cm</t>
  </si>
  <si>
    <t>Acer negundo  ok 90cm</t>
  </si>
  <si>
    <t>Betula pendula  ok 91cm</t>
  </si>
  <si>
    <t>Picea abiesok 90cm</t>
  </si>
  <si>
    <t>Juglans regia   ok 77,60cm</t>
  </si>
  <si>
    <t>keře listnaté do 3m</t>
  </si>
  <si>
    <t xml:space="preserve">    2 - Pěstební opatření</t>
  </si>
  <si>
    <t xml:space="preserve">ošetření stromů dle inventarizace </t>
  </si>
  <si>
    <t>zmlazení ponechané kustovnice</t>
  </si>
  <si>
    <t>okroužkování akátů</t>
  </si>
  <si>
    <t xml:space="preserve"> 2.1</t>
  </si>
  <si>
    <t xml:space="preserve"> 2.2</t>
  </si>
  <si>
    <t xml:space="preserve"> 2.3</t>
  </si>
  <si>
    <t xml:space="preserve">    3 - Příprava stanoviště</t>
  </si>
  <si>
    <t xml:space="preserve">chemické odplevelení před založ. kultury v rovině postřikem (včetně postřiku ) </t>
  </si>
  <si>
    <t>obdělání půdy kultivátorováním v rovině</t>
  </si>
  <si>
    <t>plošná úprava terénu s doplněním ornice, při nerovn. do 150mm</t>
  </si>
  <si>
    <t>chemické odplevelení před založ. kultury ve svahu postřikem (včetně postřiku ) 30%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</si>
  <si>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</si>
  <si>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</si>
  <si>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</si>
  <si>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</si>
  <si>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</si>
  <si>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>obdělání půdy hrabáním, 2x opakováno (zohledněno v m2) - v rovině</t>
  </si>
  <si>
    <t xml:space="preserve"> 4.4</t>
  </si>
  <si>
    <t xml:space="preserve"> 4.7</t>
  </si>
  <si>
    <t xml:space="preserve"> 4.8</t>
  </si>
  <si>
    <t xml:space="preserve"> 4.9</t>
  </si>
  <si>
    <t xml:space="preserve"> 4.10</t>
  </si>
  <si>
    <t xml:space="preserve"> 4.12</t>
  </si>
  <si>
    <t xml:space="preserve"> 4.13</t>
  </si>
  <si>
    <t xml:space="preserve"> 4.15</t>
  </si>
  <si>
    <t xml:space="preserve"> 4.17</t>
  </si>
  <si>
    <t>výsadba stromu s balem a zalitím (průměr do 1000 mm) v rovině</t>
  </si>
  <si>
    <t xml:space="preserve">rostlinný substrát </t>
  </si>
  <si>
    <t>hnojení tablet. Hnojivem (5*10g), jednotlivě k rostlinám (vč. materiálu)</t>
  </si>
  <si>
    <t>ukotvení dřeviny třemi kůly (vč. materiálu), při délce kůlu do 2m</t>
  </si>
  <si>
    <t>zhotovení závlahové mísy u solitérních dřevin v rovině, pr. mísy do 1m</t>
  </si>
  <si>
    <t>zhotovení odchranného nátěru kmene</t>
  </si>
  <si>
    <t>zálivka rostlin 100 l/ks, opakováno 3x v rovině</t>
  </si>
  <si>
    <t>mulčování výsadbové mísy při tl.mulče 100 mm (drcená kůra) v rovině</t>
  </si>
  <si>
    <t>mulčovací kůra</t>
  </si>
  <si>
    <t>l</t>
  </si>
  <si>
    <t xml:space="preserve">    4 - Výsadba stromů listnatých</t>
  </si>
  <si>
    <t xml:space="preserve">    6 - Plošné výsadby rostlin (nízké, půdopokryvné keře)</t>
  </si>
  <si>
    <t xml:space="preserve">hloubení jamek s výměnou půdy 50% o objemu do 0,001 m3 </t>
  </si>
  <si>
    <t>výsadba rostliny v kontejneru, při průměru do 100mm</t>
  </si>
  <si>
    <t>mulčování výsadbového prostoru drcenou borkou tl do 100mm</t>
  </si>
  <si>
    <t>hnojení plošné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</si>
  <si>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</si>
  <si>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</si>
  <si>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</si>
  <si>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</si>
  <si>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</si>
  <si>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6.6</t>
  </si>
  <si>
    <t xml:space="preserve">    7 - Plošné výsadby rostlin (trvalkové záhony)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</si>
  <si>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</si>
  <si>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</si>
  <si>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</si>
  <si>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</si>
  <si>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</si>
  <si>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</si>
  <si>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</si>
  <si>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7.9</t>
  </si>
  <si>
    <t>mulčování výsadbového prostoru jemným štěrkem fr 4/8 výšky 5cm</t>
  </si>
  <si>
    <t>výsadba cibulovin</t>
  </si>
  <si>
    <t>plošné zalití 20L/m² 3 opakování</t>
  </si>
  <si>
    <t xml:space="preserve">    8 - Rostlinný materiál</t>
  </si>
  <si>
    <t xml:space="preserve"> 8.1</t>
  </si>
  <si>
    <t xml:space="preserve"> 8.3</t>
  </si>
  <si>
    <t xml:space="preserve"> 8.5</t>
  </si>
  <si>
    <t xml:space="preserve"> 8.6</t>
  </si>
  <si>
    <t xml:space="preserve"> 8.7</t>
  </si>
  <si>
    <t xml:space="preserve"> 8.8</t>
  </si>
  <si>
    <t xml:space="preserve"> 8.9</t>
  </si>
  <si>
    <t xml:space="preserve"> 8.10</t>
  </si>
  <si>
    <t xml:space="preserve"> 8.15</t>
  </si>
  <si>
    <t xml:space="preserve"> 8.16</t>
  </si>
  <si>
    <t xml:space="preserve"> 8.17</t>
  </si>
  <si>
    <t>Acer campestre, Ok12-14</t>
  </si>
  <si>
    <t>Acer platanoides, Ok12-14</t>
  </si>
  <si>
    <t>Betula papyrifera, Ok12-14</t>
  </si>
  <si>
    <t>Crataegus monogyna, Ok8-10</t>
  </si>
  <si>
    <t>Malus sylvatica, Ok12-14</t>
  </si>
  <si>
    <t>Quercus cerris, Ok12-14</t>
  </si>
  <si>
    <t>Quercus rubra, Ok18-20</t>
  </si>
  <si>
    <t>Tilia tomentosa, Ok12-14</t>
  </si>
  <si>
    <t>Hedera helix ´Hibernica´, k9</t>
  </si>
  <si>
    <t>trvalky, k9</t>
  </si>
  <si>
    <t>cibuloviny</t>
  </si>
  <si>
    <t xml:space="preserve">    9 - Travnaté plochy</t>
  </si>
  <si>
    <t>travnatá plocha rekonstrukce a dosev 10-20%</t>
  </si>
  <si>
    <t>prosetá zemina pro srovnání nerovností</t>
  </si>
  <si>
    <t>založení travnaté plochy výsevem v rovině</t>
  </si>
  <si>
    <t>prosetá zemina pro založení travnatých ploch</t>
  </si>
  <si>
    <t xml:space="preserve"> 9.1</t>
  </si>
  <si>
    <t xml:space="preserve"> 9.2</t>
  </si>
  <si>
    <t xml:space="preserve"> 9.3</t>
  </si>
  <si>
    <t xml:space="preserve"> 9.5</t>
  </si>
  <si>
    <t>SO803 - mobiliář</t>
  </si>
  <si>
    <t>MO - Mobiliář</t>
  </si>
  <si>
    <t xml:space="preserve">    L - Lavičky</t>
  </si>
  <si>
    <t>L1a</t>
  </si>
  <si>
    <t>Lavička s opěradlem - dodávka včetně montáže, dle specifikace v PD</t>
  </si>
  <si>
    <t>L2a</t>
  </si>
  <si>
    <t>Lavička bez opěradla - dodávka včetně montáže, dle specifikace v PD</t>
  </si>
  <si>
    <t>L1b</t>
  </si>
  <si>
    <t xml:space="preserve">    O - Ostatní prvky</t>
  </si>
  <si>
    <t>M1</t>
  </si>
  <si>
    <t>Pítko - dodávka včetně montáže, dle specifikace v PD</t>
  </si>
  <si>
    <t>M2</t>
  </si>
  <si>
    <t>M3</t>
  </si>
  <si>
    <t>M6</t>
  </si>
  <si>
    <t>Vyhlídkové madlo - dodávka včetně montáže, dle specifikace v PD</t>
  </si>
  <si>
    <t>Cyklostojan 1 - dodávka včetně montáže, dle specifikace v PD</t>
  </si>
  <si>
    <t>M5a</t>
  </si>
  <si>
    <t>Koš na směsný odpad - dodávka včetně montáže, dle specifikace v PD</t>
  </si>
  <si>
    <t>M5b</t>
  </si>
  <si>
    <t>Koš na psí exkrementy - dodávka včetně montáže, dle specifikace v PD</t>
  </si>
  <si>
    <t>Koš na třízený a směsný odpad - dodávka včetně montáže, dle specifikace v PD</t>
  </si>
  <si>
    <t>O.991</t>
  </si>
  <si>
    <t>O.992</t>
  </si>
  <si>
    <t>O.993</t>
  </si>
  <si>
    <t>999.MO</t>
  </si>
  <si>
    <t>Přesun hmot pro mobiliář</t>
  </si>
  <si>
    <t>999.SU</t>
  </si>
  <si>
    <t>Přesun hmot pro sadové úpravy</t>
  </si>
  <si>
    <t>998.KP</t>
  </si>
  <si>
    <t>Přesun hmot pro kanalizační přípojky</t>
  </si>
  <si>
    <t>998.VP</t>
  </si>
  <si>
    <t>Přesun hmot pro vodovodní přípojky</t>
  </si>
  <si>
    <t>SO804 - oplocení</t>
  </si>
  <si>
    <t>OP - Oplocení</t>
  </si>
  <si>
    <t xml:space="preserve">    P1 - Oplocení dětské hřiště</t>
  </si>
  <si>
    <t>Osazování sloupků plotových ocelových zabetonováním</t>
  </si>
  <si>
    <t>Osazování plotových polí</t>
  </si>
  <si>
    <t>Osazení plotové branky jednokřídlé</t>
  </si>
  <si>
    <t>Osazení plotové branky dvoukřídlé</t>
  </si>
  <si>
    <t>Sloupek plotový jekl 60/60/3mm, žárově zinkováno</t>
  </si>
  <si>
    <t>Plotové pole standardní 2000 x 800mm, žárově zinkováno</t>
  </si>
  <si>
    <t>Plotové pole nestandardní - doměrové, žárově zinkováno</t>
  </si>
  <si>
    <t>Branka plotová jednokřídlá 1260 x 800mm, žárově zinkováno</t>
  </si>
  <si>
    <t>Branka plotová dvoukřídlá 2000 x 800mm, žárově zinkováno</t>
  </si>
  <si>
    <t>P1.991</t>
  </si>
  <si>
    <t>P1.992</t>
  </si>
  <si>
    <t>P1.993</t>
  </si>
  <si>
    <t>Vytýčení</t>
  </si>
  <si>
    <t>999.OP</t>
  </si>
  <si>
    <t>Přesun hmot pro oplocení</t>
  </si>
  <si>
    <t>Vodorovné přemístění do 500m výkopku/sypaniny z horniny tř. 1 až 3</t>
  </si>
  <si>
    <t xml:space="preserve">    VP - vodovodní přípojka</t>
  </si>
  <si>
    <t xml:space="preserve">    KP - kanalizační přípojka</t>
  </si>
  <si>
    <t>59373.993</t>
  </si>
  <si>
    <t>PD skutečného provedení</t>
  </si>
  <si>
    <t>Podklady k předání a kolaudaci</t>
  </si>
  <si>
    <t>Bednění pro obetonování šachty kruhové</t>
  </si>
  <si>
    <t>899640.991</t>
  </si>
  <si>
    <t>592243.991</t>
  </si>
  <si>
    <t>899121.991</t>
  </si>
  <si>
    <t>631260.991</t>
  </si>
  <si>
    <t>Odstranění rzi mechanicky - žebřík</t>
  </si>
  <si>
    <t>Nátěr základní jednosložkový</t>
  </si>
  <si>
    <t>Základový nátěr PRAGOPRIMER</t>
  </si>
  <si>
    <t>Vrchní nátěr PRAGOPRIMER modrý</t>
  </si>
  <si>
    <t>310321.991</t>
  </si>
  <si>
    <t>Zabetonování prostupu v šachtě</t>
  </si>
  <si>
    <t>Vodoměrná sestava 2"</t>
  </si>
  <si>
    <t>Vodoměrná šachta plastová pro dodatečné obetonování vnitřní průměr 1200mm, vnitřní výška 1500mm</t>
  </si>
  <si>
    <t>Montáž plastové vodoměrné šachty k obetonování</t>
  </si>
  <si>
    <t>899121.992</t>
  </si>
  <si>
    <t>592241.991</t>
  </si>
  <si>
    <t>592241.992</t>
  </si>
  <si>
    <t>šoupě vodovodní pro napojení na PE potrubí D50, včetně zemní soupravy a poklopu</t>
  </si>
  <si>
    <t>422213.991</t>
  </si>
  <si>
    <t>Těsnění prostupů potrubí v šachtě</t>
  </si>
  <si>
    <t>Hloubení rýh zapažených š do 800 mm v hornině třídy těžitelnosti II, skupiny 4 objem do 20 m3  strojně</t>
  </si>
  <si>
    <t xml:space="preserve"> =1,58*(3,42+2,76)/2+1,5*2*3,42</t>
  </si>
  <si>
    <t>Zřízení pažení pažicími boxy rýh</t>
  </si>
  <si>
    <t>Odstranění pažení pažicími boxy rýh</t>
  </si>
  <si>
    <t xml:space="preserve"> =2*4*2,9</t>
  </si>
  <si>
    <t>Montáž poklopu kompozitového kruhového, včetně rámu</t>
  </si>
  <si>
    <t>potrubí kanalizační kamenina DN200 třída 160</t>
  </si>
  <si>
    <t>Potrubí kanalizační z PVC DN160 SN8</t>
  </si>
  <si>
    <t>Zkouška těsnosti potrubí |DN150-200</t>
  </si>
  <si>
    <t>Hloubení jam nezapažených v hornině třídy těžitelnosti II, skupiny 4 objem do 20 m3 strojně</t>
  </si>
  <si>
    <t>571907.991</t>
  </si>
  <si>
    <t>obruba silniční betonová 1000/250/100mm</t>
  </si>
  <si>
    <t>Obruba z jedné řady kamenných kostek do lože z betonu s boční opěrou</t>
  </si>
  <si>
    <t>Osazení silničního obrubníku betonového stojatého do lože z betonu s boční opěrou</t>
  </si>
  <si>
    <t>Osazení zahradního obrubníku betonového stojatého do lože z betonu s boční opěrou</t>
  </si>
  <si>
    <t>obruba zahradní betonová 1000/250/50mm</t>
  </si>
  <si>
    <t>Vrtání jamek pro sloupky ručním motorovým vrtákem</t>
  </si>
  <si>
    <t>553421.991</t>
  </si>
  <si>
    <t>553421.992</t>
  </si>
  <si>
    <t>553421.993</t>
  </si>
  <si>
    <t>553421.994</t>
  </si>
  <si>
    <t>553421.995</t>
  </si>
  <si>
    <t>Hloubení jam zapažených v hornině třídy těžitelnosti II, skupiny 4 objem do 20 m3 strojně</t>
  </si>
  <si>
    <t>Hloubení rýh nezapažených š do 800 mm v hornině třídy těžitelnosti II, skupiny 4 objem do 20 m3  strojně</t>
  </si>
  <si>
    <t>Postřik infiltrační kationaktivní emulzí v množství do 1,00 kg/m2</t>
  </si>
  <si>
    <t>Postřik spojovací PS bez posypu kamenivem ze silniční emulze, v množství 0,50 kg/m2</t>
  </si>
  <si>
    <t>rýha pro základ opěrné zídky cesta</t>
  </si>
  <si>
    <t>rýha pro základ opěrné zídky vyhlídka</t>
  </si>
  <si>
    <t>odtěžení pod S1</t>
  </si>
  <si>
    <t>odtěžení pod S2</t>
  </si>
  <si>
    <t>odtěžení pod S3</t>
  </si>
  <si>
    <t>odtěžení pod S7</t>
  </si>
  <si>
    <t xml:space="preserve"> =(25+4+20+16+109)*0,4*tloušťka</t>
  </si>
  <si>
    <t xml:space="preserve"> =(11+9+13)*0,4*tloušťka</t>
  </si>
  <si>
    <t xml:space="preserve"> =(670+341)*tloušťka</t>
  </si>
  <si>
    <t xml:space="preserve"> =(597)*tloušťka</t>
  </si>
  <si>
    <t xml:space="preserve"> =(267)*tloušťka</t>
  </si>
  <si>
    <t xml:space="preserve"> =(20)*tloušťka</t>
  </si>
  <si>
    <t>pod základ opěrné zídky</t>
  </si>
  <si>
    <t xml:space="preserve"> =(25+4+20+16+109+11+9+13)*0,4*tloušťka</t>
  </si>
  <si>
    <t xml:space="preserve"> =(25+4+20+16+109+11+9+13)*1,3*tloušťka</t>
  </si>
  <si>
    <t>základová deska opěrné zídky</t>
  </si>
  <si>
    <t xml:space="preserve"> =(25+4+20+16+109+11+9+13)*0,1</t>
  </si>
  <si>
    <t>odhad dle SCH1</t>
  </si>
  <si>
    <t>odhad cca 80kg/m3</t>
  </si>
  <si>
    <t>základ opěrné zídky cesta</t>
  </si>
  <si>
    <t>základ opěrné zídky vyhlídka</t>
  </si>
  <si>
    <t xml:space="preserve"> =(11+9+13)*výška</t>
  </si>
  <si>
    <t xml:space="preserve"> =(25+4+20+16+109)*výška</t>
  </si>
  <si>
    <t>odhad dle SCH2</t>
  </si>
  <si>
    <t>odhad cca 100kg/m2</t>
  </si>
  <si>
    <t>podklad ŠDB S1</t>
  </si>
  <si>
    <t xml:space="preserve"> =(670+341)</t>
  </si>
  <si>
    <t>podklad ŠDB S2</t>
  </si>
  <si>
    <t xml:space="preserve"> =(597)</t>
  </si>
  <si>
    <t>podklad ŠDB S3</t>
  </si>
  <si>
    <t xml:space="preserve"> =(267)</t>
  </si>
  <si>
    <t>podklad ŠDB S7</t>
  </si>
  <si>
    <t xml:space="preserve"> =(20)</t>
  </si>
  <si>
    <t>podklad ŠDA S1</t>
  </si>
  <si>
    <t>podklad ŠDA S2</t>
  </si>
  <si>
    <t>podklad ŠDA S3</t>
  </si>
  <si>
    <t>podklad ŠDA S7</t>
  </si>
  <si>
    <t>podklad S2</t>
  </si>
  <si>
    <t>podklad S1</t>
  </si>
  <si>
    <t xml:space="preserve"> =(25+4+20+16+109+11+9+13)*0,75</t>
  </si>
  <si>
    <t>kryt S1 - žulová kostka</t>
  </si>
  <si>
    <t>kryt S2</t>
  </si>
  <si>
    <t>obruba KS3</t>
  </si>
  <si>
    <t>obruba kostka</t>
  </si>
  <si>
    <t>Přesun hmot pro komunikace</t>
  </si>
  <si>
    <t>Asfaltový beton vrstva ložní ACL 16 (ABH) tl 60 mm š do 3 m z modifikovaného asfaltu</t>
  </si>
  <si>
    <t>Asfaltový beton vrstva obrusná ACO 8 (ABJ) tl 40 mm š do 3 m z nemodifikovaného asfaltu</t>
  </si>
  <si>
    <t>577133111.991</t>
  </si>
  <si>
    <t>Asfaltový beton vrstva obrusná ACO 8 (ABJ) tl 40 mm š do 3 m z nemodifikovaného asfaltu - probarvovaný</t>
  </si>
  <si>
    <t>Kladení dlažby z kostek velkých z kamene na MC tl 50 mm</t>
  </si>
  <si>
    <t>Kladení dlažby z vegetačních tvárnic pozemních komunikací tl 80 mm do 50 m2</t>
  </si>
  <si>
    <t>dlažba plošná betonová vegetační 600x400x80mm</t>
  </si>
  <si>
    <t>Osazení obrubníku kamenného stojatého s boční opěrou do lože z betonu prostého</t>
  </si>
  <si>
    <t>krajník kamenný žulový silniční 130x200x300-800mm</t>
  </si>
  <si>
    <t>kryt S1 - betonová deska</t>
  </si>
  <si>
    <t>Kladení velkoformátové betonové dlažby tl do 150 mm velikosti přes 0,5 m2 pl do 300 m2</t>
  </si>
  <si>
    <t>betonová deska prefa 400/150 dl. 500-1000mm, pohledová povrchová úprava</t>
  </si>
  <si>
    <t>oprava chodník</t>
  </si>
  <si>
    <t xml:space="preserve"> =(162)</t>
  </si>
  <si>
    <t>kryt S1</t>
  </si>
  <si>
    <t>kryt S7</t>
  </si>
  <si>
    <t>kryt S3</t>
  </si>
  <si>
    <t>podklad S3</t>
  </si>
  <si>
    <t>oprava silnice</t>
  </si>
  <si>
    <t xml:space="preserve"> =(57)</t>
  </si>
  <si>
    <t>silniční obruba u chodníků</t>
  </si>
  <si>
    <t xml:space="preserve"> =28+11</t>
  </si>
  <si>
    <t>SO101 - HTU + demolice</t>
  </si>
  <si>
    <t>111211201</t>
  </si>
  <si>
    <t>Odstranění křovin a stromů průměru kmene do 100 mm i s kořeny sklonu terénu přes 1:5 ručně</t>
  </si>
  <si>
    <t>111301111</t>
  </si>
  <si>
    <t>Sejmutí drnu tl do 100 mm s přemístěním do 50 m nebo naložením na dopravní prostředek</t>
  </si>
  <si>
    <t>112151313</t>
  </si>
  <si>
    <t>Kácení stromu bez postupného spouštění koruny a kmene D do 0,4 m</t>
  </si>
  <si>
    <t>112201113</t>
  </si>
  <si>
    <t>Odstranění pařezů D do 0,4 m v rovině a svahu 1:5 s odklizením do 20 m a zasypáním jámy</t>
  </si>
  <si>
    <t>113107112</t>
  </si>
  <si>
    <t>Odstranění podkladu z kameniva těženého tl 200 mm ručně - mlatový povrch hřiště</t>
  </si>
  <si>
    <t>113107331</t>
  </si>
  <si>
    <t>Odstranění podkladu z betonu prostého tl 150 mm strojně pl do 50 m2</t>
  </si>
  <si>
    <t>113154122</t>
  </si>
  <si>
    <t>Frézování živičného krytu tl 40 mm pruh š 1 m pl do 500 m2 bez překážek v trase</t>
  </si>
  <si>
    <t>113154124</t>
  </si>
  <si>
    <t>Frézování živičného krytu tl 100 mm pruh š 1 m pl do 500 m2 bez překážek v trase</t>
  </si>
  <si>
    <t>113202111</t>
  </si>
  <si>
    <t>Vytrhání obrub krajníků obrubníků stojatých</t>
  </si>
  <si>
    <t xml:space="preserve"> =134+261+335+80</t>
  </si>
  <si>
    <t>121151113</t>
  </si>
  <si>
    <t>Sejmutí ornice plochy do 500 m2 tl vrstvy do 200 mm strojně - upravené plochy zeleně</t>
  </si>
  <si>
    <t>121151116</t>
  </si>
  <si>
    <t>Sejmutí ornice plochy do 500 m2 tl vrstvy do 400 mm strojně - pod novými komunikacemi</t>
  </si>
  <si>
    <t>122311101</t>
  </si>
  <si>
    <t>Odkopávky a prokopávky v hornině třídy těžitelnosti II, skupiny 4 ručně</t>
  </si>
  <si>
    <t>122351105</t>
  </si>
  <si>
    <t>Odkopávky a prokopávky nezapažené v hornině třídy těžitelnosti II, skupiny 4 objem do 1000 m3 strojně</t>
  </si>
  <si>
    <t>162351123</t>
  </si>
  <si>
    <t>Vodorovné přemístění do 500 m výkopku/sypaniny z hornin třídy těžitelnosti II, skupiny 4 a 5</t>
  </si>
  <si>
    <t>162751137</t>
  </si>
  <si>
    <t>Vodorovné přemístění do 10000 m výkopku/sypaniny z horniny třídy těžitelnosti II, skupiny 4 a 5</t>
  </si>
  <si>
    <t>162751139</t>
  </si>
  <si>
    <t>Příplatek k vodorovnému přemístění výkopku/sypaniny z horniny třídy těžitelnosti II, skupiny 4 a 5 ZKD 1000 m přes 10000 m</t>
  </si>
  <si>
    <t>171111113</t>
  </si>
  <si>
    <t>Uložení sypaniny z hornin nesoudržných a soudržných střídavě do násypů zhutněných ručně</t>
  </si>
  <si>
    <t>171152101</t>
  </si>
  <si>
    <t>Uložení sypaniny z hornin soudržných do násypů zhutněných silnic a dálnic</t>
  </si>
  <si>
    <t>171201231</t>
  </si>
  <si>
    <t>Poplatek za uložení zeminy a kamení na recyklační skládce (skládkovné) kód odpadu 17 05 04</t>
  </si>
  <si>
    <t>171251201</t>
  </si>
  <si>
    <t>Uložení sypaniny na skládky nebo meziskládky</t>
  </si>
  <si>
    <t>181913112</t>
  </si>
  <si>
    <t>Úprava pláně v hornině třídy těžitelnosti II, skupiny 4 se zhutněním ručně</t>
  </si>
  <si>
    <t>181951114</t>
  </si>
  <si>
    <t>Úprava pláně v hornině třídy těžitelnosti II, skupiny 4 a 5 se zhutněním strojně</t>
  </si>
  <si>
    <t>182113121</t>
  </si>
  <si>
    <t>Svahování v zářezech v hornině třídy těžitelnosti II, skupiny 4 ručně</t>
  </si>
  <si>
    <t xml:space="preserve">    9 - Ostatní konstrukce a práce, bourání</t>
  </si>
  <si>
    <t>966001211</t>
  </si>
  <si>
    <t>Odstranění lavičky stabilní zabetonované +1x stůl</t>
  </si>
  <si>
    <t>966001311</t>
  </si>
  <si>
    <t>Odstranění odpadkového koše s betonovou patkou</t>
  </si>
  <si>
    <t>966006132</t>
  </si>
  <si>
    <t>Odstranění značek informačních tabulí se sloupky s betonovými patkami</t>
  </si>
  <si>
    <t>966051111</t>
  </si>
  <si>
    <t>Bourání betonových palisád osazovaných v řadě</t>
  </si>
  <si>
    <t xml:space="preserve"> =48*1,5*0,16</t>
  </si>
  <si>
    <t>966071711</t>
  </si>
  <si>
    <t>Bourání sloupků a vzpěr plotových ocelových do 2,5 m zabetonovaných</t>
  </si>
  <si>
    <t>966071822</t>
  </si>
  <si>
    <t>Rozebrání oplocení z drátěného pletiva se čtvercovými oky výšky do 2,0 m</t>
  </si>
  <si>
    <t>966072811</t>
  </si>
  <si>
    <t>Rozebrání rámového oplocení na ocelové sloupky výšky do 2 m</t>
  </si>
  <si>
    <t>966073810</t>
  </si>
  <si>
    <t>Rozebrání vrat a vrátek k oplocení plochy do 2 m2</t>
  </si>
  <si>
    <t>981011111</t>
  </si>
  <si>
    <t>Demolice budov dřevěných jednostranně obitých postupným rozebíráním - herní prvky (hrubý objem, cca 10% kce)</t>
  </si>
  <si>
    <t>981011112</t>
  </si>
  <si>
    <t>Demolice budov dřevěných ostatních oboustranně obitých nebo omítnutých postupným rozebíráním - chata, střecha</t>
  </si>
  <si>
    <t>981011315</t>
  </si>
  <si>
    <t>Demolice budov zděných na MVC podíl konstrukcí do 30 % postupným rozebíráním - demolice stáv. chaty</t>
  </si>
  <si>
    <t>981511113</t>
  </si>
  <si>
    <t>Demolice konstrukcí objektů z kamenného zdiva postupným rozebíráním - terasa</t>
  </si>
  <si>
    <t xml:space="preserve">    997 - Přesun sutě</t>
  </si>
  <si>
    <t>997211511</t>
  </si>
  <si>
    <t>Vodorovná doprava suti po suchu na vzdálenost do 1 km</t>
  </si>
  <si>
    <t>997211519</t>
  </si>
  <si>
    <t>Příplatek ZKD 1 km u vodorovné dopravy suti</t>
  </si>
  <si>
    <t>997221815.1</t>
  </si>
  <si>
    <t>Poplatek za uložení na skládce (skládkovné) stavebního odpadu betonového kód odpadu 170 101</t>
  </si>
  <si>
    <t>997221845.1</t>
  </si>
  <si>
    <t>Poplatek za uložení na skládce (skládkovné) odpadu asfaltového bez dehtu kód odpadu 170 302 - odečet za vyfrézovaný materiál</t>
  </si>
  <si>
    <t>997221845.3</t>
  </si>
  <si>
    <t>Poplatek za uložení na skládce (skládkovné) odpadu asfaltového bez dehtu kód odpadu 170 302</t>
  </si>
  <si>
    <t>997221855.2</t>
  </si>
  <si>
    <t>Poplatek za uložení na skládce (skládkovné) zeminy a kameniva kód odpadu 170 504</t>
  </si>
  <si>
    <t>1784,346*24 'Přepočtené koeficientem množství</t>
  </si>
  <si>
    <t>VRN - Vedlejší rozpočtové náklady</t>
  </si>
  <si>
    <t>043134000</t>
  </si>
  <si>
    <t>Zkoušky zatěžovací</t>
  </si>
  <si>
    <t>…</t>
  </si>
  <si>
    <t>"Statická zatěžovací zkouška podloží"10,000</t>
  </si>
  <si>
    <t xml:space="preserve"> =690,3</t>
  </si>
  <si>
    <t xml:space="preserve"> =572</t>
  </si>
  <si>
    <t>etapizace projektu</t>
  </si>
  <si>
    <t>Revitalizace parku Dlážděnka - Etapa 1A</t>
  </si>
  <si>
    <t>2021002/E1A</t>
  </si>
  <si>
    <t>viz sadovky</t>
  </si>
  <si>
    <t>113107322</t>
  </si>
  <si>
    <t>Odstranění podkladu z kameniva drceného tl 200 mm strojně pl do 50 m2</t>
  </si>
  <si>
    <t>113107342</t>
  </si>
  <si>
    <t>Odstranění podkladu živičného tl 100 mm strojně pl do 50 m2</t>
  </si>
  <si>
    <t>113107313</t>
  </si>
  <si>
    <t>Odstranění podkladu z kameniva těženého tl 300 mm strojně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</si>
</sst>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%"/>
    <numFmt numFmtId="166" formatCode="dd\.mm\.yyyy"/>
    <numFmt numFmtId="167" formatCode="#,##0.000"/>
  </numFmts>
  <fonts count="33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0"/>
      <name val="Univers (WN)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9"/>
      <color rgb="FF000000"/>
      <name val="Arial CE"/>
      <family val="2"/>
    </font>
    <font>
      <sz val="9"/>
      <color rgb="FF969696"/>
      <name val="Arial CE"/>
      <family val="2"/>
    </font>
    <font>
      <sz val="10"/>
      <color rgb="FF464646"/>
      <name val="Arial CE"/>
      <family val="2"/>
    </font>
    <font>
      <sz val="8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10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b/>
      <sz val="10"/>
      <color rgb="FF003366"/>
      <name val="Arial CE"/>
      <family val="2"/>
    </font>
    <font>
      <sz val="8"/>
      <color rgb="FF505050"/>
      <name val="Arial CE"/>
      <family val="2"/>
    </font>
    <font>
      <i/>
      <sz val="8"/>
      <color rgb="FF0000FF"/>
      <name val="Arial CE"/>
      <family val="2"/>
    </font>
    <font>
      <sz val="10"/>
      <color theme="10"/>
      <name val="Arial CE"/>
      <family val="2"/>
    </font>
    <font>
      <i/>
      <sz val="10"/>
      <color rgb="FF003366"/>
      <name val="Arial CE"/>
      <family val="2"/>
    </font>
    <font>
      <sz val="10"/>
      <name val="Helv"/>
      <family val="2"/>
    </font>
    <font>
      <sz val="8"/>
      <color rgb="FFFF000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BEEF4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 style="hair">
        <color rgb="FF969696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6" fillId="0" borderId="0">
      <alignment vertical="top"/>
      <protection/>
    </xf>
    <xf numFmtId="164" fontId="1" fillId="0" borderId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 vertical="top"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4" fillId="0" borderId="0">
      <alignment/>
      <protection/>
    </xf>
    <xf numFmtId="16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44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 vertical="top"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4" fontId="4" fillId="0" borderId="0" applyFont="0" applyFill="0" applyBorder="0" applyAlignment="0" applyProtection="0"/>
    <xf numFmtId="0" fontId="4" fillId="0" borderId="0" applyProtection="0">
      <alignment/>
    </xf>
    <xf numFmtId="164" fontId="2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 applyProtection="0">
      <alignment/>
    </xf>
    <xf numFmtId="164" fontId="2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1">
      <alignment horizontal="center" vertical="center" wrapText="1"/>
      <protection/>
    </xf>
    <xf numFmtId="0" fontId="31" fillId="0" borderId="0">
      <alignment/>
      <protection/>
    </xf>
    <xf numFmtId="0" fontId="1" fillId="0" borderId="0">
      <alignment/>
      <protection/>
    </xf>
    <xf numFmtId="0" fontId="4" fillId="0" borderId="0" applyBorder="0">
      <alignment/>
      <protection/>
    </xf>
    <xf numFmtId="0" fontId="1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Protection="0">
      <alignment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1">
      <alignment horizontal="center" vertical="center" wrapText="1"/>
      <protection/>
    </xf>
    <xf numFmtId="44" fontId="0" fillId="0" borderId="0" applyFont="0" applyFill="0" applyBorder="0" applyAlignment="0" applyProtection="0"/>
  </cellStyleXfs>
  <cellXfs count="322">
    <xf numFmtId="0" fontId="0" fillId="0" borderId="0" xfId="0"/>
    <xf numFmtId="43" fontId="10" fillId="0" borderId="0" xfId="77" applyFont="1" applyAlignment="1" applyProtection="1">
      <alignment vertical="center"/>
      <protection hidden="1"/>
    </xf>
    <xf numFmtId="0" fontId="10" fillId="0" borderId="2" xfId="77" applyNumberFormat="1" applyFont="1" applyBorder="1" applyAlignment="1" applyProtection="1">
      <alignment vertical="center"/>
      <protection hidden="1"/>
    </xf>
    <xf numFmtId="0" fontId="10" fillId="0" borderId="0" xfId="77" applyNumberFormat="1" applyFont="1" applyBorder="1" applyAlignment="1" applyProtection="1">
      <alignment vertical="center"/>
      <protection hidden="1"/>
    </xf>
    <xf numFmtId="0" fontId="10" fillId="0" borderId="3" xfId="77" applyNumberFormat="1" applyFont="1" applyBorder="1" applyAlignment="1" applyProtection="1">
      <alignment vertical="center"/>
      <protection hidden="1"/>
    </xf>
    <xf numFmtId="0" fontId="10" fillId="3" borderId="4" xfId="77" applyNumberFormat="1" applyFont="1" applyFill="1" applyBorder="1" applyAlignment="1" applyProtection="1">
      <alignment vertical="center"/>
      <protection hidden="1"/>
    </xf>
    <xf numFmtId="0" fontId="19" fillId="0" borderId="5" xfId="77" applyNumberFormat="1" applyFont="1" applyBorder="1" applyAlignment="1" applyProtection="1">
      <alignment horizontal="left" vertical="center"/>
      <protection hidden="1"/>
    </xf>
    <xf numFmtId="0" fontId="10" fillId="0" borderId="6" xfId="77" applyNumberFormat="1" applyFont="1" applyBorder="1" applyAlignment="1" applyProtection="1">
      <alignment vertical="center"/>
      <protection hidden="1"/>
    </xf>
    <xf numFmtId="0" fontId="20" fillId="0" borderId="7" xfId="77" applyNumberFormat="1" applyFont="1" applyBorder="1" applyAlignment="1" applyProtection="1">
      <alignment horizontal="left" vertical="center"/>
      <protection hidden="1"/>
    </xf>
    <xf numFmtId="0" fontId="10" fillId="0" borderId="8" xfId="77" applyNumberFormat="1" applyFont="1" applyBorder="1" applyAlignment="1" applyProtection="1">
      <alignment vertical="center"/>
      <protection hidden="1"/>
    </xf>
    <xf numFmtId="0" fontId="10" fillId="3" borderId="0" xfId="77" applyNumberFormat="1" applyFont="1" applyFill="1" applyBorder="1" applyAlignment="1" applyProtection="1">
      <alignment horizontal="center" vertical="center"/>
      <protection hidden="1"/>
    </xf>
    <xf numFmtId="0" fontId="30" fillId="0" borderId="0" xfId="77" applyNumberFormat="1" applyFont="1" applyBorder="1" applyAlignment="1" applyProtection="1">
      <alignment vertical="center"/>
      <protection hidden="1"/>
    </xf>
    <xf numFmtId="43" fontId="30" fillId="0" borderId="0" xfId="77" applyFont="1" applyAlignment="1" applyProtection="1">
      <alignment vertical="center"/>
      <protection hidden="1"/>
    </xf>
    <xf numFmtId="0" fontId="24" fillId="0" borderId="0" xfId="77" applyNumberFormat="1" applyFont="1" applyBorder="1" applyAlignment="1" applyProtection="1">
      <alignment vertical="center"/>
      <protection hidden="1"/>
    </xf>
    <xf numFmtId="43" fontId="24" fillId="0" borderId="0" xfId="77" applyFont="1" applyAlignment="1" applyProtection="1">
      <alignment vertical="center"/>
      <protection hidden="1"/>
    </xf>
    <xf numFmtId="0" fontId="10" fillId="3" borderId="0" xfId="77" applyNumberFormat="1" applyFont="1" applyFill="1" applyBorder="1" applyAlignment="1" applyProtection="1">
      <alignment vertical="center"/>
      <protection hidden="1"/>
    </xf>
    <xf numFmtId="0" fontId="8" fillId="3" borderId="9" xfId="77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77" applyNumberFormat="1" applyFont="1" applyFill="1" applyBorder="1" applyAlignment="1" applyProtection="1">
      <alignment horizontal="left" vertical="center"/>
      <protection hidden="1"/>
    </xf>
    <xf numFmtId="0" fontId="26" fillId="4" borderId="10" xfId="77" applyNumberFormat="1" applyFont="1" applyFill="1" applyBorder="1" applyAlignment="1" applyProtection="1">
      <alignment horizontal="left" vertical="center"/>
      <protection hidden="1"/>
    </xf>
    <xf numFmtId="0" fontId="10" fillId="0" borderId="11" xfId="77" applyNumberFormat="1" applyFont="1" applyFill="1" applyBorder="1" applyAlignment="1" applyProtection="1">
      <alignment horizontal="center" vertical="center" wrapText="1"/>
      <protection hidden="1"/>
    </xf>
    <xf numFmtId="0" fontId="27" fillId="0" borderId="9" xfId="77" applyNumberFormat="1" applyFont="1" applyFill="1" applyBorder="1" applyAlignment="1" applyProtection="1">
      <alignment vertical="center"/>
      <protection hidden="1"/>
    </xf>
    <xf numFmtId="0" fontId="28" fillId="0" borderId="11" xfId="77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77" applyNumberFormat="1" applyFont="1" applyFill="1" applyAlignment="1" applyProtection="1">
      <alignment vertical="center"/>
      <protection hidden="1"/>
    </xf>
    <xf numFmtId="0" fontId="10" fillId="0" borderId="0" xfId="77" applyNumberFormat="1" applyFont="1" applyAlignment="1" applyProtection="1">
      <alignment vertical="center"/>
      <protection hidden="1"/>
    </xf>
    <xf numFmtId="0" fontId="23" fillId="0" borderId="0" xfId="77" applyNumberFormat="1" applyFont="1" applyBorder="1" applyAlignment="1" applyProtection="1">
      <alignment vertical="center"/>
      <protection hidden="1"/>
    </xf>
    <xf numFmtId="43" fontId="23" fillId="0" borderId="0" xfId="77" applyFont="1" applyAlignment="1" applyProtection="1">
      <alignment vertical="center"/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10" fontId="10" fillId="5" borderId="11" xfId="21" applyNumberFormat="1" applyFont="1" applyFill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0" fontId="17" fillId="0" borderId="15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0" fillId="6" borderId="0" xfId="0" applyFont="1" applyFill="1" applyBorder="1" applyAlignment="1" applyProtection="1">
      <alignment vertical="center"/>
      <protection hidden="1"/>
    </xf>
    <xf numFmtId="0" fontId="12" fillId="6" borderId="19" xfId="0" applyFont="1" applyFill="1" applyBorder="1" applyAlignment="1" applyProtection="1">
      <alignment horizontal="left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9" fillId="0" borderId="5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10" fillId="0" borderId="21" xfId="0" applyFont="1" applyBorder="1" applyAlignment="1" applyProtection="1">
      <alignment vertical="center"/>
      <protection hidden="1"/>
    </xf>
    <xf numFmtId="0" fontId="20" fillId="0" borderId="7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10" fillId="0" borderId="22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0" fillId="0" borderId="24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15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6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3" borderId="4" xfId="0" applyFont="1" applyFill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9" fillId="0" borderId="0" xfId="20" applyFont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1" fillId="3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2" xfId="0" applyNumberFormat="1" applyFont="1" applyBorder="1" applyAlignment="1" applyProtection="1">
      <alignment vertical="center"/>
      <protection hidden="1"/>
    </xf>
    <xf numFmtId="0" fontId="15" fillId="0" borderId="0" xfId="0" applyNumberFormat="1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0" fontId="8" fillId="0" borderId="0" xfId="0" applyNumberFormat="1" applyFont="1" applyBorder="1" applyAlignment="1" applyProtection="1">
      <alignment horizontal="left" vertical="center"/>
      <protection hidden="1"/>
    </xf>
    <xf numFmtId="14" fontId="8" fillId="0" borderId="0" xfId="0" applyNumberFormat="1" applyFont="1" applyBorder="1" applyAlignment="1" applyProtection="1">
      <alignment horizontal="center" vertical="center" wrapText="1"/>
      <protection hidden="1"/>
    </xf>
    <xf numFmtId="0" fontId="10" fillId="0" borderId="3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horizontal="left" vertical="center"/>
      <protection hidden="1"/>
    </xf>
    <xf numFmtId="0" fontId="9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left" vertical="center"/>
      <protection hidden="1"/>
    </xf>
    <xf numFmtId="9" fontId="17" fillId="0" borderId="0" xfId="21" applyFont="1" applyBorder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horizontal="right" vertical="center"/>
      <protection hidden="1"/>
    </xf>
    <xf numFmtId="0" fontId="12" fillId="3" borderId="19" xfId="0" applyNumberFormat="1" applyFont="1" applyFill="1" applyBorder="1" applyAlignment="1" applyProtection="1">
      <alignment horizontal="left" vertical="center"/>
      <protection hidden="1"/>
    </xf>
    <xf numFmtId="0" fontId="10" fillId="3" borderId="4" xfId="0" applyNumberFormat="1" applyFont="1" applyFill="1" applyBorder="1" applyAlignment="1" applyProtection="1">
      <alignment vertical="center"/>
      <protection hidden="1"/>
    </xf>
    <xf numFmtId="0" fontId="12" fillId="3" borderId="4" xfId="0" applyNumberFormat="1" applyFont="1" applyFill="1" applyBorder="1" applyAlignment="1" applyProtection="1">
      <alignment horizontal="right" vertical="center"/>
      <protection hidden="1"/>
    </xf>
    <xf numFmtId="0" fontId="12" fillId="3" borderId="4" xfId="0" applyNumberFormat="1" applyFont="1" applyFill="1" applyBorder="1" applyAlignment="1" applyProtection="1">
      <alignment horizontal="center" vertical="center"/>
      <protection hidden="1"/>
    </xf>
    <xf numFmtId="0" fontId="19" fillId="0" borderId="5" xfId="0" applyNumberFormat="1" applyFont="1" applyBorder="1" applyAlignment="1" applyProtection="1">
      <alignment horizontal="left" vertical="center"/>
      <protection hidden="1"/>
    </xf>
    <xf numFmtId="0" fontId="10" fillId="0" borderId="20" xfId="0" applyNumberFormat="1" applyFont="1" applyBorder="1" applyAlignment="1" applyProtection="1">
      <alignment vertical="center"/>
      <protection hidden="1"/>
    </xf>
    <xf numFmtId="0" fontId="10" fillId="0" borderId="6" xfId="0" applyNumberFormat="1" applyFont="1" applyBorder="1" applyAlignment="1" applyProtection="1">
      <alignment vertical="center"/>
      <protection hidden="1"/>
    </xf>
    <xf numFmtId="0" fontId="10" fillId="0" borderId="21" xfId="0" applyNumberFormat="1" applyFont="1" applyBorder="1" applyAlignment="1" applyProtection="1">
      <alignment vertical="center"/>
      <protection hidden="1"/>
    </xf>
    <xf numFmtId="0" fontId="20" fillId="0" borderId="7" xfId="0" applyNumberFormat="1" applyFont="1" applyBorder="1" applyAlignment="1" applyProtection="1">
      <alignment horizontal="left" vertical="center"/>
      <protection hidden="1"/>
    </xf>
    <xf numFmtId="0" fontId="10" fillId="0" borderId="10" xfId="0" applyNumberFormat="1" applyFont="1" applyBorder="1" applyAlignment="1" applyProtection="1">
      <alignment vertical="center"/>
      <protection hidden="1"/>
    </xf>
    <xf numFmtId="0" fontId="20" fillId="0" borderId="10" xfId="0" applyNumberFormat="1" applyFont="1" applyBorder="1" applyAlignment="1" applyProtection="1">
      <alignment horizontal="left" vertical="center"/>
      <protection hidden="1"/>
    </xf>
    <xf numFmtId="0" fontId="10" fillId="0" borderId="22" xfId="0" applyNumberFormat="1" applyFont="1" applyBorder="1" applyAlignment="1" applyProtection="1">
      <alignment vertical="center"/>
      <protection hidden="1"/>
    </xf>
    <xf numFmtId="0" fontId="10" fillId="0" borderId="8" xfId="0" applyNumberFormat="1" applyFont="1" applyBorder="1" applyAlignment="1" applyProtection="1">
      <alignment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22" fillId="0" borderId="0" xfId="0" applyNumberFormat="1" applyFont="1" applyBorder="1" applyAlignment="1" applyProtection="1">
      <alignment horizontal="left" vertical="center"/>
      <protection hidden="1"/>
    </xf>
    <xf numFmtId="4" fontId="21" fillId="0" borderId="0" xfId="0" applyNumberFormat="1" applyFont="1" applyAlignment="1" applyProtection="1">
      <alignment horizontal="center" vertical="center"/>
      <protection hidden="1"/>
    </xf>
    <xf numFmtId="4" fontId="22" fillId="0" borderId="0" xfId="0" applyNumberFormat="1" applyFont="1" applyAlignment="1" applyProtection="1">
      <alignment vertical="center"/>
      <protection hidden="1"/>
    </xf>
    <xf numFmtId="0" fontId="30" fillId="0" borderId="15" xfId="0" applyFont="1" applyBorder="1" applyAlignment="1" applyProtection="1">
      <alignment vertical="center"/>
      <protection hidden="1"/>
    </xf>
    <xf numFmtId="0" fontId="30" fillId="0" borderId="0" xfId="0" applyNumberFormat="1" applyFont="1" applyBorder="1" applyAlignment="1" applyProtection="1">
      <alignment vertical="center"/>
      <protection hidden="1"/>
    </xf>
    <xf numFmtId="0" fontId="30" fillId="0" borderId="0" xfId="0" applyNumberFormat="1" applyFont="1" applyBorder="1" applyAlignment="1" applyProtection="1">
      <alignment horizontal="left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16" xfId="0" applyFont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center"/>
      <protection hidden="1"/>
    </xf>
    <xf numFmtId="0" fontId="24" fillId="0" borderId="0" xfId="0" applyNumberFormat="1" applyFont="1" applyBorder="1" applyAlignment="1" applyProtection="1">
      <alignment vertical="center"/>
      <protection hidden="1"/>
    </xf>
    <xf numFmtId="0" fontId="24" fillId="0" borderId="0" xfId="0" applyNumberFormat="1" applyFont="1" applyBorder="1" applyAlignment="1" applyProtection="1">
      <alignment horizontal="lef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16" xfId="0" applyFont="1" applyBorder="1" applyAlignment="1" applyProtection="1">
      <alignment vertical="center"/>
      <protection hidden="1"/>
    </xf>
    <xf numFmtId="0" fontId="21" fillId="3" borderId="0" xfId="0" applyNumberFormat="1" applyFont="1" applyFill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8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21" fillId="0" borderId="0" xfId="0" applyNumberFormat="1" applyFont="1" applyBorder="1" applyAlignment="1" applyProtection="1">
      <alignment horizontal="left" vertical="center"/>
      <protection hidden="1"/>
    </xf>
    <xf numFmtId="0" fontId="25" fillId="0" borderId="15" xfId="0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5" fillId="0" borderId="16" xfId="0" applyFont="1" applyFill="1" applyBorder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6" fillId="4" borderId="10" xfId="0" applyNumberFormat="1" applyFont="1" applyFill="1" applyBorder="1" applyAlignment="1" applyProtection="1">
      <alignment horizontal="left" vertical="center"/>
      <protection hidden="1"/>
    </xf>
    <xf numFmtId="0" fontId="26" fillId="4" borderId="10" xfId="0" applyFont="1" applyFill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167" fontId="10" fillId="0" borderId="11" xfId="0" applyNumberFormat="1" applyFont="1" applyFill="1" applyBorder="1" applyAlignment="1" applyProtection="1">
      <alignment vertical="center"/>
      <protection hidden="1"/>
    </xf>
    <xf numFmtId="0" fontId="27" fillId="0" borderId="15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167" fontId="27" fillId="0" borderId="9" xfId="0" applyNumberFormat="1" applyFont="1" applyFill="1" applyBorder="1" applyAlignment="1" applyProtection="1">
      <alignment vertical="center"/>
      <protection hidden="1"/>
    </xf>
    <xf numFmtId="0" fontId="27" fillId="0" borderId="16" xfId="0" applyFont="1" applyBorder="1" applyAlignment="1" applyProtection="1">
      <alignment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 wrapText="1"/>
      <protection hidden="1"/>
    </xf>
    <xf numFmtId="167" fontId="28" fillId="0" borderId="11" xfId="0" applyNumberFormat="1" applyFont="1" applyFill="1" applyBorder="1" applyAlignment="1" applyProtection="1">
      <alignment vertical="center"/>
      <protection hidden="1"/>
    </xf>
    <xf numFmtId="0" fontId="10" fillId="0" borderId="15" xfId="0" applyFont="1" applyFill="1" applyBorder="1" applyAlignment="1" applyProtection="1">
      <alignment vertical="center"/>
      <protection hidden="1"/>
    </xf>
    <xf numFmtId="0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23" fillId="0" borderId="15" xfId="0" applyFont="1" applyBorder="1" applyAlignment="1" applyProtection="1">
      <alignment vertical="center"/>
      <protection hidden="1"/>
    </xf>
    <xf numFmtId="0" fontId="23" fillId="0" borderId="0" xfId="0" applyNumberFormat="1" applyFont="1" applyBorder="1" applyAlignment="1" applyProtection="1">
      <alignment vertical="center"/>
      <protection hidden="1"/>
    </xf>
    <xf numFmtId="0" fontId="23" fillId="0" borderId="0" xfId="0" applyNumberFormat="1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16" xfId="0" applyFont="1" applyBorder="1" applyAlignment="1" applyProtection="1">
      <alignment vertical="center"/>
      <protection hidden="1"/>
    </xf>
    <xf numFmtId="0" fontId="26" fillId="4" borderId="10" xfId="0" applyFont="1" applyFill="1" applyBorder="1" applyAlignment="1" applyProtection="1">
      <alignment horizontal="left"/>
      <protection hidden="1"/>
    </xf>
    <xf numFmtId="0" fontId="27" fillId="0" borderId="15" xfId="0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5" fillId="0" borderId="15" xfId="0" applyFont="1" applyBorder="1" applyAlignment="1" applyProtection="1">
      <alignment vertical="center"/>
      <protection hidden="1"/>
    </xf>
    <xf numFmtId="0" fontId="25" fillId="0" borderId="16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14" fontId="8" fillId="5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6" fillId="4" borderId="10" xfId="0" applyFont="1" applyFill="1" applyBorder="1" applyAlignment="1" applyProtection="1">
      <alignment horizontal="left" vertical="center"/>
      <protection locked="0"/>
    </xf>
    <xf numFmtId="16" fontId="10" fillId="0" borderId="11" xfId="0" applyNumberFormat="1" applyFont="1" applyFill="1" applyBorder="1" applyAlignment="1" applyProtection="1">
      <alignment horizontal="left" vertical="center" wrapText="1"/>
      <protection hidden="1"/>
    </xf>
    <xf numFmtId="167" fontId="10" fillId="0" borderId="11" xfId="0" applyNumberFormat="1" applyFont="1" applyBorder="1" applyAlignment="1" applyProtection="1">
      <alignment vertical="center"/>
      <protection hidden="1"/>
    </xf>
    <xf numFmtId="49" fontId="1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3" xfId="0" applyFont="1" applyBorder="1" applyAlignment="1" applyProtection="1">
      <alignment vertical="center"/>
      <protection hidden="1"/>
    </xf>
    <xf numFmtId="0" fontId="32" fillId="0" borderId="15" xfId="0" applyFont="1" applyBorder="1" applyAlignment="1" applyProtection="1">
      <alignment vertical="center"/>
      <protection hidden="1"/>
    </xf>
    <xf numFmtId="0" fontId="32" fillId="0" borderId="11" xfId="0" applyFont="1" applyBorder="1" applyAlignment="1" applyProtection="1">
      <alignment horizontal="center" vertical="center"/>
      <protection hidden="1"/>
    </xf>
    <xf numFmtId="49" fontId="3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11" xfId="77" applyNumberFormat="1" applyFont="1" applyFill="1" applyBorder="1" applyAlignment="1" applyProtection="1">
      <alignment horizontal="center" vertical="center" wrapText="1"/>
      <protection hidden="1"/>
    </xf>
    <xf numFmtId="167" fontId="32" fillId="0" borderId="11" xfId="0" applyNumberFormat="1" applyFont="1" applyFill="1" applyBorder="1" applyAlignment="1" applyProtection="1">
      <alignment vertical="center"/>
      <protection hidden="1"/>
    </xf>
    <xf numFmtId="0" fontId="32" fillId="0" borderId="16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2" fillId="0" borderId="15" xfId="0" applyFont="1" applyFill="1" applyBorder="1" applyAlignment="1" applyProtection="1">
      <alignment vertical="center"/>
      <protection hidden="1"/>
    </xf>
    <xf numFmtId="0" fontId="32" fillId="0" borderId="11" xfId="0" applyNumberFormat="1" applyFont="1" applyFill="1" applyBorder="1" applyAlignment="1" applyProtection="1">
      <alignment horizontal="center"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0" fillId="6" borderId="4" xfId="0" applyFont="1" applyFill="1" applyBorder="1" applyAlignment="1" applyProtection="1">
      <alignment vertical="center"/>
      <protection hidden="1"/>
    </xf>
    <xf numFmtId="4" fontId="21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7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vertical="center"/>
      <protection hidden="1"/>
    </xf>
    <xf numFmtId="0" fontId="10" fillId="3" borderId="0" xfId="0" applyNumberFormat="1" applyFont="1" applyFill="1" applyBorder="1" applyAlignment="1" applyProtection="1">
      <alignment vertical="center"/>
      <protection hidden="1"/>
    </xf>
    <xf numFmtId="0" fontId="27" fillId="0" borderId="9" xfId="0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6" fillId="0" borderId="25" xfId="0" applyFont="1" applyBorder="1" applyAlignment="1" applyProtection="1">
      <alignment horizontal="left" vertical="center" wrapText="1"/>
      <protection hidden="1"/>
    </xf>
    <xf numFmtId="0" fontId="26" fillId="0" borderId="26" xfId="0" applyFont="1" applyBorder="1" applyAlignment="1" applyProtection="1">
      <alignment horizontal="left" vertical="center" wrapText="1"/>
      <protection hidden="1"/>
    </xf>
    <xf numFmtId="0" fontId="24" fillId="0" borderId="26" xfId="0" applyFont="1" applyBorder="1" applyAlignment="1" applyProtection="1">
      <alignment horizontal="left" vertical="center" wrapText="1"/>
      <protection hidden="1"/>
    </xf>
    <xf numFmtId="43" fontId="24" fillId="0" borderId="26" xfId="77" applyFont="1" applyBorder="1" applyAlignment="1" applyProtection="1">
      <alignment horizontal="left" vertical="center" wrapText="1"/>
      <protection hidden="1"/>
    </xf>
    <xf numFmtId="43" fontId="24" fillId="5" borderId="26" xfId="77" applyFont="1" applyFill="1" applyBorder="1" applyAlignment="1" applyProtection="1">
      <alignment horizontal="center" vertical="center" wrapText="1"/>
      <protection locked="0"/>
    </xf>
    <xf numFmtId="0" fontId="26" fillId="0" borderId="25" xfId="0" applyFont="1" applyFill="1" applyBorder="1" applyAlignment="1" applyProtection="1">
      <alignment horizontal="left" vertical="center" wrapText="1"/>
      <protection hidden="1"/>
    </xf>
    <xf numFmtId="0" fontId="26" fillId="0" borderId="26" xfId="0" applyFont="1" applyFill="1" applyBorder="1" applyAlignment="1" applyProtection="1">
      <alignment horizontal="left" vertical="center" wrapText="1"/>
      <protection hidden="1"/>
    </xf>
    <xf numFmtId="43" fontId="24" fillId="0" borderId="26" xfId="77" applyFont="1" applyBorder="1" applyAlignment="1" applyProtection="1">
      <alignment horizontal="right" vertical="center"/>
      <protection hidden="1"/>
    </xf>
    <xf numFmtId="4" fontId="24" fillId="0" borderId="26" xfId="0" applyNumberFormat="1" applyFont="1" applyBorder="1" applyAlignment="1" applyProtection="1">
      <alignment vertical="center"/>
      <protection hidden="1"/>
    </xf>
    <xf numFmtId="0" fontId="24" fillId="0" borderId="26" xfId="0" applyFont="1" applyBorder="1" applyAlignment="1" applyProtection="1">
      <alignment vertical="center"/>
      <protection hidden="1"/>
    </xf>
    <xf numFmtId="0" fontId="24" fillId="0" borderId="27" xfId="0" applyFont="1" applyBorder="1" applyAlignment="1" applyProtection="1">
      <alignment vertical="center"/>
      <protection hidden="1"/>
    </xf>
    <xf numFmtId="0" fontId="26" fillId="0" borderId="28" xfId="0" applyFont="1" applyBorder="1" applyAlignment="1" applyProtection="1">
      <alignment horizontal="left" vertical="center" wrapText="1"/>
      <protection hidden="1"/>
    </xf>
    <xf numFmtId="4" fontId="24" fillId="0" borderId="28" xfId="0" applyNumberFormat="1" applyFont="1" applyBorder="1" applyAlignment="1" applyProtection="1">
      <alignment vertical="center"/>
      <protection hidden="1"/>
    </xf>
    <xf numFmtId="0" fontId="24" fillId="0" borderId="28" xfId="0" applyFont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 vertical="center"/>
      <protection hidden="1"/>
    </xf>
    <xf numFmtId="4" fontId="21" fillId="0" borderId="0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65" fontId="17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4" fontId="18" fillId="0" borderId="0" xfId="0" applyNumberFormat="1" applyFont="1" applyBorder="1" applyAlignment="1" applyProtection="1">
      <alignment vertical="center"/>
      <protection hidden="1"/>
    </xf>
    <xf numFmtId="0" fontId="12" fillId="6" borderId="4" xfId="0" applyFont="1" applyFill="1" applyBorder="1" applyAlignment="1" applyProtection="1">
      <alignment horizontal="left" vertical="center"/>
      <protection hidden="1"/>
    </xf>
    <xf numFmtId="0" fontId="10" fillId="6" borderId="4" xfId="0" applyFont="1" applyFill="1" applyBorder="1" applyAlignment="1" applyProtection="1">
      <alignment vertical="center"/>
      <protection hidden="1"/>
    </xf>
    <xf numFmtId="4" fontId="12" fillId="6" borderId="4" xfId="0" applyNumberFormat="1" applyFont="1" applyFill="1" applyBorder="1" applyAlignment="1" applyProtection="1">
      <alignment vertical="center"/>
      <protection hidden="1"/>
    </xf>
    <xf numFmtId="0" fontId="10" fillId="6" borderId="29" xfId="0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4" fontId="21" fillId="0" borderId="0" xfId="0" applyNumberFormat="1" applyFont="1" applyBorder="1" applyAlignment="1" applyProtection="1">
      <alignment vertical="center"/>
      <protection hidden="1"/>
    </xf>
    <xf numFmtId="4" fontId="21" fillId="0" borderId="30" xfId="0" applyNumberFormat="1" applyFont="1" applyBorder="1" applyAlignment="1" applyProtection="1">
      <alignment horizontal="right" vertical="center"/>
      <protection hidden="1"/>
    </xf>
    <xf numFmtId="4" fontId="21" fillId="3" borderId="0" xfId="0" applyNumberFormat="1" applyFont="1" applyFill="1" applyBorder="1" applyAlignment="1" applyProtection="1">
      <alignment vertical="center"/>
      <protection hidden="1"/>
    </xf>
    <xf numFmtId="10" fontId="25" fillId="5" borderId="26" xfId="21" applyNumberFormat="1" applyFont="1" applyFill="1" applyBorder="1" applyAlignment="1" applyProtection="1">
      <alignment horizontal="right" vertical="center" wrapText="1"/>
      <protection locked="0"/>
    </xf>
    <xf numFmtId="43" fontId="24" fillId="0" borderId="26" xfId="77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left" vertical="center"/>
      <protection hidden="1"/>
    </xf>
    <xf numFmtId="0" fontId="8" fillId="3" borderId="29" xfId="0" applyFont="1" applyFill="1" applyBorder="1" applyAlignment="1" applyProtection="1">
      <alignment horizontal="left" vertical="center"/>
      <protection hidden="1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166" fontId="8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4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14" fontId="10" fillId="5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5" borderId="0" xfId="0" applyFont="1" applyFill="1" applyBorder="1" applyAlignment="1" applyProtection="1">
      <alignment horizontal="left" vertical="center" wrapText="1"/>
      <protection hidden="1"/>
    </xf>
    <xf numFmtId="0" fontId="8" fillId="5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4" fontId="9" fillId="0" borderId="18" xfId="0" applyNumberFormat="1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4" fontId="10" fillId="5" borderId="11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Border="1" applyAlignment="1" applyProtection="1">
      <alignment vertical="center"/>
      <protection hidden="1"/>
    </xf>
    <xf numFmtId="0" fontId="27" fillId="0" borderId="9" xfId="0" applyFont="1" applyFill="1" applyBorder="1" applyAlignment="1" applyProtection="1">
      <alignment horizontal="left" vertical="center" wrapText="1"/>
      <protection hidden="1"/>
    </xf>
    <xf numFmtId="0" fontId="27" fillId="0" borderId="9" xfId="0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4" fontId="10" fillId="0" borderId="11" xfId="0" applyNumberFormat="1" applyFont="1" applyFill="1" applyBorder="1" applyAlignment="1" applyProtection="1">
      <alignment vertical="center"/>
      <protection hidden="1"/>
    </xf>
    <xf numFmtId="4" fontId="26" fillId="4" borderId="10" xfId="0" applyNumberFormat="1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horizontal="left" vertical="center" wrapText="1"/>
      <protection hidden="1"/>
    </xf>
    <xf numFmtId="0" fontId="28" fillId="0" borderId="9" xfId="0" applyFont="1" applyFill="1" applyBorder="1" applyAlignment="1" applyProtection="1">
      <alignment horizontal="left" vertical="center" wrapText="1"/>
      <protection hidden="1"/>
    </xf>
    <xf numFmtId="0" fontId="28" fillId="0" borderId="31" xfId="0" applyFont="1" applyFill="1" applyBorder="1" applyAlignment="1" applyProtection="1">
      <alignment horizontal="left" vertical="center" wrapText="1"/>
      <protection hidden="1"/>
    </xf>
    <xf numFmtId="4" fontId="28" fillId="5" borderId="12" xfId="0" applyNumberFormat="1" applyFont="1" applyFill="1" applyBorder="1" applyAlignment="1" applyProtection="1">
      <alignment vertical="center"/>
      <protection locked="0"/>
    </xf>
    <xf numFmtId="4" fontId="28" fillId="5" borderId="31" xfId="0" applyNumberFormat="1" applyFont="1" applyFill="1" applyBorder="1" applyAlignment="1" applyProtection="1">
      <alignment vertical="center"/>
      <protection locked="0"/>
    </xf>
    <xf numFmtId="4" fontId="28" fillId="0" borderId="12" xfId="0" applyNumberFormat="1" applyFont="1" applyBorder="1" applyAlignment="1" applyProtection="1">
      <alignment vertical="center"/>
      <protection hidden="1"/>
    </xf>
    <xf numFmtId="4" fontId="28" fillId="0" borderId="9" xfId="0" applyNumberFormat="1" applyFont="1" applyBorder="1" applyAlignment="1" applyProtection="1">
      <alignment vertical="center"/>
      <protection hidden="1"/>
    </xf>
    <xf numFmtId="4" fontId="28" fillId="0" borderId="31" xfId="0" applyNumberFormat="1" applyFont="1" applyBorder="1" applyAlignment="1" applyProtection="1">
      <alignment vertical="center"/>
      <protection hidden="1"/>
    </xf>
    <xf numFmtId="0" fontId="1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4" fontId="21" fillId="0" borderId="3" xfId="0" applyNumberFormat="1" applyFont="1" applyBorder="1" applyAlignment="1" applyProtection="1">
      <alignment vertical="center"/>
      <protection hidden="1"/>
    </xf>
    <xf numFmtId="4" fontId="12" fillId="0" borderId="3" xfId="0" applyNumberFormat="1" applyFont="1" applyBorder="1" applyAlignment="1" applyProtection="1">
      <alignment vertical="center"/>
      <protection hidden="1"/>
    </xf>
    <xf numFmtId="4" fontId="23" fillId="0" borderId="0" xfId="0" applyNumberFormat="1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4" fontId="24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4" fontId="17" fillId="0" borderId="0" xfId="0" applyNumberFormat="1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 wrapText="1"/>
      <protection hidden="1"/>
    </xf>
    <xf numFmtId="0" fontId="10" fillId="0" borderId="0" xfId="0" applyNumberFormat="1" applyFont="1" applyBorder="1" applyAlignment="1" applyProtection="1">
      <alignment vertical="center"/>
      <protection hidden="1"/>
    </xf>
    <xf numFmtId="4" fontId="12" fillId="3" borderId="4" xfId="0" applyNumberFormat="1" applyFont="1" applyFill="1" applyBorder="1" applyAlignment="1" applyProtection="1">
      <alignment vertical="center"/>
      <protection hidden="1"/>
    </xf>
    <xf numFmtId="4" fontId="12" fillId="3" borderId="29" xfId="0" applyNumberFormat="1" applyFont="1" applyFill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/>
      <protection hidden="1"/>
    </xf>
    <xf numFmtId="4" fontId="22" fillId="0" borderId="0" xfId="0" applyNumberFormat="1" applyFont="1" applyBorder="1" applyAlignment="1" applyProtection="1">
      <alignment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10" fillId="3" borderId="0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27" fillId="0" borderId="9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9" xfId="0" applyNumberFormat="1" applyFont="1" applyFill="1" applyBorder="1" applyAlignment="1" applyProtection="1">
      <alignment vertical="center"/>
      <protection hidden="1"/>
    </xf>
    <xf numFmtId="4" fontId="23" fillId="0" borderId="0" xfId="0" applyNumberFormat="1" applyFont="1" applyFill="1" applyBorder="1" applyAlignment="1" applyProtection="1">
      <alignment vertical="center"/>
      <protection hidden="1"/>
    </xf>
    <xf numFmtId="4" fontId="10" fillId="4" borderId="11" xfId="0" applyNumberFormat="1" applyFont="1" applyFill="1" applyBorder="1" applyAlignment="1" applyProtection="1">
      <alignment vertical="center"/>
      <protection hidden="1"/>
    </xf>
    <xf numFmtId="0" fontId="32" fillId="0" borderId="11" xfId="0" applyFont="1" applyFill="1" applyBorder="1" applyAlignment="1" applyProtection="1">
      <alignment horizontal="left" vertical="center" wrapText="1"/>
      <protection hidden="1"/>
    </xf>
    <xf numFmtId="4" fontId="32" fillId="5" borderId="11" xfId="0" applyNumberFormat="1" applyFont="1" applyFill="1" applyBorder="1" applyAlignment="1" applyProtection="1">
      <alignment vertical="center"/>
      <protection locked="0"/>
    </xf>
    <xf numFmtId="4" fontId="32" fillId="0" borderId="11" xfId="0" applyNumberFormat="1" applyFont="1" applyBorder="1" applyAlignment="1" applyProtection="1">
      <alignment vertical="center"/>
      <protection hidden="1"/>
    </xf>
    <xf numFmtId="4" fontId="10" fillId="5" borderId="12" xfId="0" applyNumberFormat="1" applyFont="1" applyFill="1" applyBorder="1" applyAlignment="1" applyProtection="1">
      <alignment vertical="center"/>
      <protection locked="0"/>
    </xf>
    <xf numFmtId="4" fontId="10" fillId="5" borderId="31" xfId="0" applyNumberFormat="1" applyFont="1" applyFill="1" applyBorder="1" applyAlignment="1" applyProtection="1">
      <alignment vertical="center"/>
      <protection locked="0"/>
    </xf>
    <xf numFmtId="4" fontId="10" fillId="0" borderId="12" xfId="0" applyNumberFormat="1" applyFont="1" applyBorder="1" applyAlignment="1" applyProtection="1">
      <alignment vertical="center"/>
      <protection hidden="1"/>
    </xf>
    <xf numFmtId="0" fontId="10" fillId="0" borderId="12" xfId="0" applyFont="1" applyFill="1" applyBorder="1" applyAlignment="1" applyProtection="1">
      <alignment horizontal="left" vertical="center" wrapText="1"/>
      <protection hidden="1"/>
    </xf>
    <xf numFmtId="0" fontId="10" fillId="0" borderId="11" xfId="0" applyFont="1" applyBorder="1" applyAlignment="1" applyProtection="1">
      <alignment horizontal="left" vertical="center" wrapText="1"/>
      <protection hidden="1"/>
    </xf>
    <xf numFmtId="4" fontId="30" fillId="0" borderId="0" xfId="0" applyNumberFormat="1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166" fontId="8" fillId="0" borderId="0" xfId="0" applyNumberFormat="1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4" fontId="23" fillId="0" borderId="0" xfId="0" applyNumberFormat="1" applyFont="1" applyAlignment="1" applyProtection="1">
      <alignment vertical="center"/>
      <protection hidden="1"/>
    </xf>
    <xf numFmtId="4" fontId="10" fillId="7" borderId="11" xfId="0" applyNumberFormat="1" applyFont="1" applyFill="1" applyBorder="1" applyAlignment="1" applyProtection="1">
      <alignment vertical="center"/>
      <protection locked="0"/>
    </xf>
    <xf numFmtId="4" fontId="10" fillId="7" borderId="12" xfId="0" applyNumberFormat="1" applyFont="1" applyFill="1" applyBorder="1" applyAlignment="1" applyProtection="1">
      <alignment vertical="center"/>
      <protection locked="0"/>
    </xf>
  </cellXfs>
  <cellStyles count="1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rocenta" xfId="21"/>
    <cellStyle name="Normální 2" xfId="22"/>
    <cellStyle name="Čárka 4" xfId="23"/>
    <cellStyle name="Normální 3" xfId="24"/>
    <cellStyle name="Měna 2" xfId="25"/>
    <cellStyle name="Normální 4" xfId="26"/>
    <cellStyle name="40 % – Zvýraznění6 3" xfId="27"/>
    <cellStyle name="Normální 5" xfId="28"/>
    <cellStyle name="Čárka 2" xfId="29"/>
    <cellStyle name="normální 80" xfId="30"/>
    <cellStyle name="Normal_J35_Galerie HARFA_VV" xfId="31"/>
    <cellStyle name="Hypertextový odkaz 2" xfId="32"/>
    <cellStyle name="Normální 12" xfId="33"/>
    <cellStyle name="Normální 2 3" xfId="34"/>
    <cellStyle name="Měna 2 2" xfId="35"/>
    <cellStyle name="normální 2 2" xfId="36"/>
    <cellStyle name="Normální 3 2" xfId="37"/>
    <cellStyle name="Čárka 3" xfId="38"/>
    <cellStyle name="Normální 2 4" xfId="39"/>
    <cellStyle name="Normální 2 5" xfId="40"/>
    <cellStyle name="normální 2 2 2" xfId="41"/>
    <cellStyle name="Normální 2 6" xfId="42"/>
    <cellStyle name="Měna 2 3" xfId="43"/>
    <cellStyle name="Normální 12 2" xfId="44"/>
    <cellStyle name="Čárka 5" xfId="45"/>
    <cellStyle name="Měna 2 5" xfId="46"/>
    <cellStyle name="Čárka 2 3" xfId="47"/>
    <cellStyle name="Měna 2 2 2" xfId="48"/>
    <cellStyle name="Čárka 3 2" xfId="49"/>
    <cellStyle name="Měna 2 3 2" xfId="50"/>
    <cellStyle name="Normální 3 3" xfId="51"/>
    <cellStyle name="Měna 2 4" xfId="52"/>
    <cellStyle name="Normální 4 2" xfId="53"/>
    <cellStyle name="Čárka 2 2" xfId="54"/>
    <cellStyle name="Normální 2 3 2" xfId="55"/>
    <cellStyle name="Normální 2 6 2" xfId="56"/>
    <cellStyle name="Normální 2 4 2" xfId="57"/>
    <cellStyle name="Měna 2 2 3" xfId="58"/>
    <cellStyle name="Hypertextový odkaz 2 2" xfId="59"/>
    <cellStyle name="Normální 2 5 2" xfId="60"/>
    <cellStyle name="Normální 6" xfId="61"/>
    <cellStyle name="Měna 2 6" xfId="62"/>
    <cellStyle name="Normální 5 2" xfId="63"/>
    <cellStyle name="Normální 6 2" xfId="64"/>
    <cellStyle name="Měna 3" xfId="65"/>
    <cellStyle name="Měna 2 2 4" xfId="66"/>
    <cellStyle name="normální 2 2 2 2" xfId="67"/>
    <cellStyle name="Měna 2 3 3" xfId="68"/>
    <cellStyle name="Normální 12 2 2" xfId="69"/>
    <cellStyle name="Měna 2 5 2" xfId="70"/>
    <cellStyle name="Měna 2 2 2 2" xfId="71"/>
    <cellStyle name="Měna 2 3 2 2" xfId="72"/>
    <cellStyle name="Normální 3 3 2" xfId="73"/>
    <cellStyle name="Měna 2 4 2" xfId="74"/>
    <cellStyle name="Měna 2 2 3 2" xfId="75"/>
    <cellStyle name="Normální 6 3" xfId="76"/>
    <cellStyle name="Čárka" xfId="77"/>
    <cellStyle name="Normální 7" xfId="78"/>
    <cellStyle name="měny 2 2" xfId="79"/>
    <cellStyle name="Normální 8" xfId="80"/>
    <cellStyle name="Čárka 2 4" xfId="81"/>
    <cellStyle name="Normální 2 7" xfId="82"/>
    <cellStyle name="Excel Built-in Normal" xfId="83"/>
    <cellStyle name="Normální 4 2 2 2" xfId="84"/>
    <cellStyle name="Normální 9" xfId="85"/>
    <cellStyle name="Čárka 2 5" xfId="86"/>
    <cellStyle name="Normální 10" xfId="87"/>
    <cellStyle name="Normální 10 2" xfId="88"/>
    <cellStyle name="Normální 11" xfId="89"/>
    <cellStyle name="Měna 4" xfId="90"/>
    <cellStyle name="Měna 5" xfId="91"/>
    <cellStyle name="Podhlavička" xfId="92"/>
    <cellStyle name="Styl 1" xfId="93"/>
    <cellStyle name="Styl 1 2" xfId="94"/>
    <cellStyle name="normální1" xfId="95"/>
    <cellStyle name="Styl 1 2 2" xfId="96"/>
    <cellStyle name="Měna 2 7" xfId="97"/>
    <cellStyle name="Měna 2 2 5" xfId="98"/>
    <cellStyle name="Měna 2 3 4" xfId="99"/>
    <cellStyle name="Měna 2 5 3" xfId="100"/>
    <cellStyle name="Měna 2 2 2 3" xfId="101"/>
    <cellStyle name="Měna 2 3 2 3" xfId="102"/>
    <cellStyle name="Měna 2 4 3" xfId="103"/>
    <cellStyle name="Měna 2 2 3 3" xfId="104"/>
    <cellStyle name="Měna 2 6 2" xfId="105"/>
    <cellStyle name="Měna 3 2" xfId="106"/>
    <cellStyle name="Měna 2 2 4 2" xfId="107"/>
    <cellStyle name="Měna 2 3 3 2" xfId="108"/>
    <cellStyle name="Měna 2 5 2 2" xfId="109"/>
    <cellStyle name="Měna 2 2 2 2 2" xfId="110"/>
    <cellStyle name="Měna 2 3 2 2 2" xfId="111"/>
    <cellStyle name="Měna 2 4 2 2" xfId="112"/>
    <cellStyle name="Měna 2 2 3 2 2" xfId="113"/>
    <cellStyle name="Čárka 6" xfId="114"/>
    <cellStyle name="měny 2 2 2" xfId="115"/>
    <cellStyle name="Čárka 2 4 2" xfId="116"/>
    <cellStyle name="Normální 9 2" xfId="117"/>
    <cellStyle name="Čárka 2 5 2" xfId="118"/>
    <cellStyle name="Normální 11 2" xfId="119"/>
    <cellStyle name="Měna 4 2" xfId="120"/>
    <cellStyle name="Měna 5 2" xfId="121"/>
    <cellStyle name="Podhlavička 2" xfId="122"/>
    <cellStyle name="Měna 6" xfId="1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032-ROP_Radlick&#225;%20Office%20Park\04-Data%20Transfer\OUT\RED%20GROUP_client\180522_Upravy%20dokumentace\Revize%20VV\Kotelna%20Park%20II.etapa%20VV%20ocen&#283;n&#253;_CT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ILDpowerS\Templates\Rozpocty\Sablon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EXCEL\ROZP98\Rokyt\Roky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ius\company\_Akce\3130_Jedli&#269;k&#367;v%20&#250;stav\V&#253;stupy_2\RO_Dostavba%20Jedli&#269;kova%20&#250;stavu%20a%20&#353;kol%20-%20II.etap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Akce\3130_Jedli&#269;k&#367;v%20&#250;stav\V&#253;stupy_2\RO_Dostavba%20Jedli&#269;kova%20&#250;stavu%20a%20&#353;kol%20-%20II.etap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1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SE_Lanskroun_KASTT\SCH_EL_Lanskroun_rozp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CPS%20HK_KASTT\CPS%20HK_rozp&#269;e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nap\AppData\Local\Microsoft\Windows\Temporary%20Internet%20Files\Content.Outlook\PXTK1PVH\I34_Rekonstrukcee%20VO_R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OM\Magic%20Hill\Do%20EC\Rozpo&#269;ty\SO%2001,%20SO%2002%20D.1.4.1-%20D.1.4.4.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5\220205Data\Thalia_roz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Dokumenty\Exeldok\Rozp2001\Bouzov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Program%20Files\Microsoft%20Office\Exeldok\ROZP99\netvor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Dokumenty\Notebook\Dokumenty\Exeldok\Rozp2002\&#352;koda\roz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WINDOWS\TEMP\253energieMaR_PCR-Praha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WINDOWS\TEMP\&#269;.%2041%20Zelen&#253;%20ostrov%20roz.%20rozpo&#269;tu%20na%20DC%20(bez%20list.%20v&#253;stupu)\Rozpo&#269;et%20stavby%20dle%20DC\sa_SO51_4_vv_0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XTY\Texty03\Nabidky\192Mikos_Vidoule_new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legro-srv\Allegro\Documents%20and%20Settings\Kossi\Dokumenty\pr&#225;ce\zak&#225;zky\konstrukce\Jitka-konstrukce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cuments%20and%20Settings\p14\Local%20Settings\Temp\&#352;t&#283;p&#225;n\cenov&#253;%20dokument%20vzor%2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nzipped\Rozpo&#269;et%20-%20OKsystem%202\Se&#353;it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EXCEL\Projekt\Saldova\N&#225;vrh%20struktury-z%2008082006-coude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xty\Texty04\Nabidky\330energieMAR_Prelouc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kce\3130_Jedli&#269;k&#367;v%20&#250;stav\V&#253;stupy_2\RO_Dostavba%20Jedli&#269;kova%20&#250;stavu%20a%20&#353;kol%20-%20II.etapa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ABIDKY\Administrativn&#237;%20budova%20-%20Oksystem\Rozpo&#269;et%20-%20OKsystem%202.kolo%20%20up&#345;esn&#283;n&#2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eauty\Documents%20and%20Settings\VaskoM\Local%20Settings\Temporary%20Internet%20Files\OLK3\276_specialisti\01-06%20-%20PROSEK%20POINT_V&#221;B&#282;R%20dod._v&#253;kaz-v&#253;m&#283;r_elekt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Rozpo&#269;et%20-%20vz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legro-srv\Allegro\MONT&#193;&#381;E\Cn\901-1000\993\pracovn&#237;\VV%20SD_Objekt%20Nov&#233;%20Spilky%20060504%20pracov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šeobecné_podmínky"/>
      <sheetName val="Rekapitulace"/>
      <sheetName val="Položkový rozpočet"/>
      <sheetName val="Legenda odkazů"/>
      <sheetName val="SO-100_GSM"/>
      <sheetName val="PS-510_TRAF"/>
      <sheetName val="SO100_UTCL"/>
      <sheetName val="SO100_VZT"/>
      <sheetName val="SO100_ZTI-P"/>
      <sheetName val="SO100_ZTI-SD"/>
      <sheetName val="SO100_ZTI-V"/>
      <sheetName val="SO100.1_VZT N1"/>
      <sheetName val="SO100.1_ZTI-N1"/>
      <sheetName val="SO100.1_VZT N2"/>
      <sheetName val="SO100.1_ZTI-N2"/>
      <sheetName val="SO100.1_VZT N4"/>
      <sheetName val="SO100.1_ZTI-N4"/>
      <sheetName val="SO100_VZT G"/>
      <sheetName val="SO100_GASTRO"/>
      <sheetName val="IO 165 SAD"/>
      <sheetName val="IO 166 AZS"/>
      <sheetName val="IO 170 KOM"/>
      <sheetName val="SO 100 KOM DZ"/>
      <sheetName val="IO 200"/>
      <sheetName val="IO 205_210_215_220_SO-120 zti"/>
      <sheetName val="IO 300"/>
      <sheetName val="IO 310"/>
      <sheetName val="IO 4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  <sheetName val="stavební část"/>
      <sheetName val="položky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DATA"/>
      <sheetName val="KOTELNA"/>
      <sheetName val="RKOTELNA"/>
      <sheetName val="KOT"/>
      <sheetName val="RKOT "/>
      <sheetName val="RKOT  (2)"/>
      <sheetName val="103"/>
      <sheetName val="R103"/>
      <sheetName val="obj. (2)"/>
      <sheetName val="obj. (3)"/>
      <sheetName val="ZS, VR"/>
      <sheetName val="Budova"/>
      <sheetName val="Venky"/>
      <sheetName val="stavební část"/>
    </sheetNames>
    <sheetDataSet>
      <sheetData sheetId="0" refreshError="1"/>
      <sheetData sheetId="1" refreshError="1">
        <row r="5">
          <cell r="A5" t="str">
            <v>KÓD</v>
          </cell>
          <cell r="B5" t="str">
            <v>TECHNICKÁ SPECIFIKACE</v>
          </cell>
          <cell r="D5" t="str">
            <v>DOD. </v>
          </cell>
          <cell r="E5" t="str">
            <v>MONT.</v>
          </cell>
        </row>
        <row r="6">
          <cell r="B6" t="str">
            <v>popis</v>
          </cell>
          <cell r="C6" t="str">
            <v>dodavatel</v>
          </cell>
          <cell r="D6" t="str">
            <v>jed.cena</v>
          </cell>
          <cell r="E6" t="str">
            <v>jed.cena</v>
          </cell>
        </row>
        <row r="7">
          <cell r="B7" t="str">
            <v>Měřící a regulační obvody</v>
          </cell>
        </row>
        <row r="8">
          <cell r="A8" t="str">
            <v>TG2</v>
          </cell>
          <cell r="B8" t="str">
            <v>Rokytnice</v>
          </cell>
          <cell r="C8" t="str">
            <v>SENSIT
Rožnov p. R.</v>
          </cell>
          <cell r="D8">
            <v>400</v>
          </cell>
          <cell r="E8">
            <v>19</v>
          </cell>
        </row>
        <row r="9">
          <cell r="A9" t="str">
            <v>SQ6bez</v>
          </cell>
          <cell r="B9" t="str">
            <v>Koncový spínač XCK - A118</v>
          </cell>
          <cell r="C9" t="str">
            <v>strojní
dodávka</v>
          </cell>
          <cell r="D9">
            <v>0</v>
          </cell>
          <cell r="E9">
            <v>0</v>
          </cell>
        </row>
        <row r="10">
          <cell r="A10" t="str">
            <v>SQ6</v>
          </cell>
          <cell r="B10" t="str">
            <v>Koncový spínač XCK - A118</v>
          </cell>
          <cell r="C10" t="str">
            <v>strojní
dodávka</v>
          </cell>
          <cell r="D10">
            <v>0</v>
          </cell>
          <cell r="E10">
            <v>70</v>
          </cell>
        </row>
        <row r="11">
          <cell r="A11" t="str">
            <v>M100</v>
          </cell>
          <cell r="B11" t="str">
            <v>Podávací dopravník  </v>
          </cell>
          <cell r="C11" t="str">
            <v>strojní
dodávka</v>
          </cell>
          <cell r="D11">
            <v>0</v>
          </cell>
          <cell r="E11">
            <v>80</v>
          </cell>
        </row>
        <row r="12">
          <cell r="A12" t="str">
            <v>M101</v>
          </cell>
          <cell r="B12" t="str">
            <v>Plnící dopravník  </v>
          </cell>
          <cell r="C12" t="str">
            <v>strojní
dodávka</v>
          </cell>
          <cell r="D12">
            <v>0</v>
          </cell>
          <cell r="E12">
            <v>80</v>
          </cell>
        </row>
        <row r="13">
          <cell r="A13" t="str">
            <v>Zt1</v>
          </cell>
          <cell r="B13" t="str">
            <v>Zapalovací tyč  </v>
          </cell>
          <cell r="C13" t="str">
            <v>strojní
dodávka</v>
          </cell>
          <cell r="D13">
            <v>0</v>
          </cell>
          <cell r="E13">
            <v>0</v>
          </cell>
        </row>
        <row r="14">
          <cell r="A14" t="str">
            <v>M105</v>
          </cell>
          <cell r="B14" t="str">
            <v>Primární ventilátor</v>
          </cell>
          <cell r="C14" t="str">
            <v>strojní
dodávka</v>
          </cell>
          <cell r="D14">
            <v>0</v>
          </cell>
          <cell r="E14">
            <v>80</v>
          </cell>
        </row>
        <row r="15">
          <cell r="A15" t="str">
            <v>M106</v>
          </cell>
          <cell r="B15" t="str">
            <v>Sekundární ventilátor</v>
          </cell>
          <cell r="C15" t="str">
            <v>strojní
dodávka</v>
          </cell>
          <cell r="D15">
            <v>0</v>
          </cell>
          <cell r="E15">
            <v>80</v>
          </cell>
        </row>
        <row r="16">
          <cell r="A16" t="str">
            <v>M110</v>
          </cell>
          <cell r="B16" t="str">
            <v>Spalinový ventilátor</v>
          </cell>
          <cell r="C16" t="str">
            <v>strojní
dodávka</v>
          </cell>
          <cell r="D16">
            <v>0</v>
          </cell>
          <cell r="E16">
            <v>80</v>
          </cell>
        </row>
        <row r="17">
          <cell r="A17" t="str">
            <v>B110</v>
          </cell>
          <cell r="B17" t="str">
            <v>Pákový pohon BELIMO</v>
          </cell>
          <cell r="C17" t="str">
            <v>strojní
dodávka</v>
          </cell>
          <cell r="D17">
            <v>0</v>
          </cell>
          <cell r="E17">
            <v>60</v>
          </cell>
        </row>
        <row r="18">
          <cell r="A18" t="str">
            <v>M102</v>
          </cell>
          <cell r="B18" t="str">
            <v>Rošt kotle </v>
          </cell>
          <cell r="C18" t="str">
            <v>strojní
dodávka</v>
          </cell>
          <cell r="D18">
            <v>0</v>
          </cell>
          <cell r="E18">
            <v>0</v>
          </cell>
        </row>
        <row r="19">
          <cell r="A19" t="str">
            <v>M109</v>
          </cell>
          <cell r="B19" t="str">
            <v>Popelový dopravník</v>
          </cell>
          <cell r="C19" t="str">
            <v>strojní
dodávka</v>
          </cell>
          <cell r="D19">
            <v>0</v>
          </cell>
          <cell r="E19">
            <v>80</v>
          </cell>
        </row>
        <row r="20">
          <cell r="A20" t="str">
            <v>M104</v>
          </cell>
          <cell r="B20" t="str">
            <v>Popelový vynašeč</v>
          </cell>
          <cell r="C20" t="str">
            <v>strojní
dodávka</v>
          </cell>
          <cell r="D20">
            <v>0</v>
          </cell>
          <cell r="E20">
            <v>0</v>
          </cell>
        </row>
        <row r="21">
          <cell r="A21" t="str">
            <v>M103</v>
          </cell>
          <cell r="B21" t="str">
            <v>Drtič popele</v>
          </cell>
          <cell r="C21" t="str">
            <v>strojní
dodávka</v>
          </cell>
          <cell r="D21">
            <v>0</v>
          </cell>
          <cell r="E21">
            <v>0</v>
          </cell>
        </row>
        <row r="22">
          <cell r="A22" t="str">
            <v>BP100</v>
          </cell>
          <cell r="B22" t="str">
            <v>Podtlakový snímač HUBA Controls
výstup 4 - 20 mA </v>
          </cell>
          <cell r="C22" t="str">
            <v>strojní
dodávka</v>
          </cell>
          <cell r="D22">
            <v>0</v>
          </cell>
          <cell r="E22">
            <v>0</v>
          </cell>
        </row>
        <row r="23">
          <cell r="A23" t="str">
            <v>BQ102</v>
          </cell>
          <cell r="B23" t="str">
            <v>Lambda sonda</v>
          </cell>
          <cell r="C23" t="str">
            <v>strojní
dodávka</v>
          </cell>
          <cell r="D23">
            <v>0</v>
          </cell>
          <cell r="E23">
            <v>0</v>
          </cell>
        </row>
        <row r="24">
          <cell r="A24" t="str">
            <v>termostat</v>
          </cell>
          <cell r="B24" t="str">
            <v>Termostat </v>
          </cell>
          <cell r="C24" t="str">
            <v>strojní
dodávka</v>
          </cell>
          <cell r="D24">
            <v>0</v>
          </cell>
          <cell r="E24">
            <v>0</v>
          </cell>
        </row>
        <row r="25">
          <cell r="A25" t="str">
            <v>SQ116</v>
          </cell>
          <cell r="B25" t="str">
            <v>Infrazávora</v>
          </cell>
          <cell r="C25" t="str">
            <v>strojní
dodávka</v>
          </cell>
          <cell r="D25">
            <v>0</v>
          </cell>
          <cell r="E25">
            <v>0</v>
          </cell>
        </row>
        <row r="26">
          <cell r="A26" t="str">
            <v>SQ2</v>
          </cell>
          <cell r="B26" t="str">
            <v>Indukční snímač XSU P12 PA370</v>
          </cell>
          <cell r="C26" t="str">
            <v>strojní
dodávka</v>
          </cell>
          <cell r="D26">
            <v>0</v>
          </cell>
          <cell r="E26">
            <v>70</v>
          </cell>
        </row>
        <row r="27">
          <cell r="A27" t="str">
            <v>M2</v>
          </cell>
          <cell r="B27" t="str">
            <v>Motor hydrauliky skladu štěpky</v>
          </cell>
          <cell r="C27" t="str">
            <v>strojní
dodávka</v>
          </cell>
          <cell r="D27">
            <v>0</v>
          </cell>
          <cell r="E27">
            <v>80</v>
          </cell>
        </row>
        <row r="28">
          <cell r="A28" t="str">
            <v>M4</v>
          </cell>
          <cell r="B28" t="str">
            <v>Vynášecí dopravník štěpky ze skladu paliva</v>
          </cell>
          <cell r="C28" t="str">
            <v>strojní
dodávka</v>
          </cell>
          <cell r="D28">
            <v>0</v>
          </cell>
          <cell r="E28">
            <v>80</v>
          </cell>
        </row>
        <row r="29">
          <cell r="A29" t="str">
            <v>M5</v>
          </cell>
          <cell r="B29" t="str">
            <v>Pásový dopravník štěpky ze skladu paliva</v>
          </cell>
          <cell r="C29" t="str">
            <v>strojní
dodávka</v>
          </cell>
          <cell r="D29">
            <v>0</v>
          </cell>
          <cell r="E29">
            <v>80</v>
          </cell>
        </row>
        <row r="30">
          <cell r="A30" t="str">
            <v>M6</v>
          </cell>
          <cell r="B30" t="str">
            <v>Motor hydrauliky mezizásobníku štěpky </v>
          </cell>
          <cell r="C30" t="str">
            <v>Groupe-Schneider</v>
          </cell>
          <cell r="D30">
            <v>0</v>
          </cell>
          <cell r="E30">
            <v>80</v>
          </cell>
        </row>
        <row r="31">
          <cell r="A31" t="str">
            <v>SA00</v>
          </cell>
          <cell r="B31" t="str">
            <v>Tlačítko T6 ve skříňce</v>
          </cell>
          <cell r="C31" t="str">
            <v>Groupe-Schneider</v>
          </cell>
          <cell r="D31">
            <v>350</v>
          </cell>
          <cell r="E31">
            <v>60</v>
          </cell>
        </row>
        <row r="32">
          <cell r="A32" t="str">
            <v>ATVFM3F3</v>
          </cell>
          <cell r="B32" t="str">
            <v>Frekvenční měnič Antivar 18, Telemecanique
typ ATV-18U54N4  CZ</v>
          </cell>
          <cell r="C32" t="str">
            <v>Groupe-Schneider</v>
          </cell>
          <cell r="D32">
            <v>21000</v>
          </cell>
          <cell r="E32">
            <v>600</v>
          </cell>
        </row>
        <row r="33">
          <cell r="A33" t="str">
            <v>ATVFM3F7,5</v>
          </cell>
          <cell r="B33" t="str">
            <v>Frekvenční měnič Antivar 18, Telemecanique
typ ATV-18D12N4  CZ</v>
          </cell>
          <cell r="C33" t="str">
            <v>Groupe-Schneider</v>
          </cell>
          <cell r="D33">
            <v>40600</v>
          </cell>
          <cell r="E33">
            <v>600</v>
          </cell>
        </row>
        <row r="34">
          <cell r="A34" t="str">
            <v>ESBE83P</v>
          </cell>
          <cell r="B34" t="str">
            <v>El. pohon ESBE 83P, 24 V, 50 Hz
řídící signál 0-10 V
</v>
          </cell>
          <cell r="C34" t="str">
            <v>REMAG trade</v>
          </cell>
          <cell r="D34">
            <v>5600</v>
          </cell>
          <cell r="E34">
            <v>60</v>
          </cell>
        </row>
        <row r="35">
          <cell r="A35" t="str">
            <v>1-BT1</v>
          </cell>
          <cell r="B35" t="str">
            <v>Odporový snímač teploty venkovní
NS 111.65
rozsah -30°C až 100°C
obj. č. 01 200 200</v>
          </cell>
          <cell r="C35" t="str">
            <v>SENSIT
Rožnov p. R.</v>
          </cell>
          <cell r="D35">
            <v>714</v>
          </cell>
          <cell r="E35">
            <v>19</v>
          </cell>
        </row>
        <row r="36">
          <cell r="A36" t="str">
            <v>M200</v>
          </cell>
          <cell r="B36" t="str">
            <v>Oběhové čerpadlo do systému ÚT
3 x 380/220 VAC</v>
          </cell>
          <cell r="C36" t="str">
            <v>strojní
dodávka</v>
          </cell>
          <cell r="D36">
            <v>0</v>
          </cell>
          <cell r="E36">
            <v>120</v>
          </cell>
        </row>
        <row r="37">
          <cell r="A37" t="str">
            <v>M115</v>
          </cell>
          <cell r="B37" t="str">
            <v>Oběhové čerpadlo kotlového okruhu
3 x 380/220 VAC</v>
          </cell>
          <cell r="C37" t="str">
            <v>strojní
dodávka</v>
          </cell>
          <cell r="D37">
            <v>0</v>
          </cell>
          <cell r="E37">
            <v>80</v>
          </cell>
        </row>
        <row r="38">
          <cell r="A38" t="str">
            <v>M55</v>
          </cell>
          <cell r="B38" t="str">
            <v>Doplňovací čerpadlo
3 x 380/220 VAC</v>
          </cell>
          <cell r="C38" t="str">
            <v>strojní
dodávka</v>
          </cell>
          <cell r="D38">
            <v>0</v>
          </cell>
          <cell r="E38">
            <v>80</v>
          </cell>
        </row>
        <row r="39">
          <cell r="A39" t="str">
            <v>PPN2.35</v>
          </cell>
          <cell r="B39" t="str">
            <v>Pákový servopohon PPN2 35.04.09
220V/50Hz, mikrospínače SO, SZ
bez výst. signálu, třmen se spojkou</v>
          </cell>
          <cell r="C39" t="str">
            <v>Ekorex+
Nová Paka</v>
          </cell>
          <cell r="D39">
            <v>4200</v>
          </cell>
          <cell r="E39">
            <v>120</v>
          </cell>
        </row>
        <row r="40">
          <cell r="A40" t="str">
            <v>1-M1</v>
          </cell>
          <cell r="B40" t="str">
            <v>Směšovací ventil 3G40, DN40, PN 6
s el. pohonem ESBE 62P, řízený 0-10V</v>
          </cell>
          <cell r="C40" t="str">
            <v>Eko-Ekviterm </v>
          </cell>
          <cell r="D40">
            <v>5070</v>
          </cell>
          <cell r="E40">
            <v>50</v>
          </cell>
        </row>
        <row r="41">
          <cell r="A41" t="str">
            <v>1-M1</v>
          </cell>
          <cell r="B41" t="str">
            <v>Směšovací ventil 3G50, DN50, PN 6
s el. pohonem ESBE 62P, řízený 0-10V</v>
          </cell>
          <cell r="C41" t="str">
            <v>Eko-Ekviterm </v>
          </cell>
          <cell r="D41">
            <v>5840</v>
          </cell>
          <cell r="E41">
            <v>50</v>
          </cell>
        </row>
        <row r="42">
          <cell r="A42" t="str">
            <v>6-M1</v>
          </cell>
          <cell r="B42" t="str">
            <v>Oběhové čerpadlo top .vody
3 x 380/220 V</v>
          </cell>
          <cell r="D42">
            <v>0</v>
          </cell>
          <cell r="E42">
            <v>60</v>
          </cell>
        </row>
        <row r="43">
          <cell r="A43" t="str">
            <v>2-BT1.1
2-BT1.2</v>
          </cell>
          <cell r="B43" t="str">
            <v>Odporový snímač teploty do potrubí
NS 131.65 - 220
rozsah -30°C až 250°C
obj. č. 01 630 200</v>
          </cell>
          <cell r="C43" t="str">
            <v>SENSIT
Rožnov p. R.</v>
          </cell>
          <cell r="D43">
            <v>978</v>
          </cell>
          <cell r="E43">
            <v>19</v>
          </cell>
        </row>
        <row r="44">
          <cell r="A44" t="str">
            <v>2-BT1</v>
          </cell>
          <cell r="B44" t="str">
            <v>Příložné odporové čidlo
NS 141.65
rozsah 0°C až 130°C
obj. Č. 01 700 200</v>
          </cell>
          <cell r="C44" t="str">
            <v>SENSIT
Rožnov p. R.</v>
          </cell>
          <cell r="D44">
            <v>750</v>
          </cell>
          <cell r="E44">
            <v>19</v>
          </cell>
        </row>
        <row r="45">
          <cell r="A45" t="str">
            <v>TG2</v>
          </cell>
          <cell r="B45" t="str">
            <v>Snímač teploty TG2, Ni 1000,L 50mm, M10x1,5
kabel 3 m</v>
          </cell>
          <cell r="C45" t="str">
            <v>SENSIT
Rožnov p. R.</v>
          </cell>
          <cell r="D45">
            <v>620</v>
          </cell>
          <cell r="E45">
            <v>19</v>
          </cell>
        </row>
        <row r="46">
          <cell r="A46" t="str">
            <v>11262J2</v>
          </cell>
          <cell r="B46" t="str">
            <v>405 112 625 712
Odporový snímač teploty s jímkou
jednoduchý ve dvouvodičovém zapojení - J2
provedení T 13
materiál jímky 12 022
ponor 160 mm</v>
          </cell>
          <cell r="C46" t="str">
            <v>ZPA
Nová Paka</v>
          </cell>
          <cell r="D46">
            <v>1370</v>
          </cell>
          <cell r="E46">
            <v>19</v>
          </cell>
        </row>
        <row r="47">
          <cell r="A47" t="str">
            <v>11255</v>
          </cell>
          <cell r="B47" t="str">
            <v>405 112 555 712
Odporový snímač teploty s ochrannou trubkou
jednoduchý
ponor 500 mm</v>
          </cell>
          <cell r="C47" t="str">
            <v>ZPA
Nová Paka</v>
          </cell>
          <cell r="D47">
            <v>1010</v>
          </cell>
          <cell r="E47">
            <v>19</v>
          </cell>
        </row>
        <row r="48">
          <cell r="A48" t="str">
            <v>11255up</v>
          </cell>
          <cell r="B48" t="str">
            <v>405 919 400 215
Upevňovací příruba</v>
          </cell>
          <cell r="C48" t="str">
            <v>ZPA
Nová Paka</v>
          </cell>
          <cell r="D48">
            <v>210</v>
          </cell>
          <cell r="E48">
            <v>15</v>
          </cell>
        </row>
        <row r="49">
          <cell r="A49" t="str">
            <v>prPt100h</v>
          </cell>
          <cell r="B49" t="str">
            <v>Převodník pro Pt 100 do hlavice
rozsah 0 až 400 stC
vstup Pt 100
výstup 4-20 mA</v>
          </cell>
          <cell r="C49" t="str">
            <v>Ekorex Lázně
Bohdaneč</v>
          </cell>
          <cell r="D49">
            <v>1500</v>
          </cell>
          <cell r="E49">
            <v>25</v>
          </cell>
        </row>
        <row r="50">
          <cell r="A50" t="str">
            <v>RV103,DN15,PTN2,2V</v>
          </cell>
          <cell r="B50" t="str">
            <v>RV 103 ERB 4311-16/150-15, Kv 4</v>
          </cell>
          <cell r="C50" t="str">
            <v>LDM 
Č. Třebová</v>
          </cell>
          <cell r="D50">
            <v>7640</v>
          </cell>
          <cell r="E50">
            <v>80</v>
          </cell>
        </row>
        <row r="51">
          <cell r="A51" t="str">
            <v>RV103,DN25,PTN2,2V</v>
          </cell>
          <cell r="B51" t="str">
            <v>RV 103 ERB 4311-16/150-25, Kv 10</v>
          </cell>
          <cell r="C51" t="str">
            <v>LDM 
Č. Třebová</v>
          </cell>
          <cell r="D51">
            <v>7940</v>
          </cell>
          <cell r="E51">
            <v>80</v>
          </cell>
        </row>
        <row r="52">
          <cell r="A52" t="str">
            <v>RV103,DN32,PTN2,2V</v>
          </cell>
          <cell r="B52" t="str">
            <v>RV 103 ERB 4311-16/150-32, Kv 16</v>
          </cell>
          <cell r="C52" t="str">
            <v>LDM 
Č. Třebová</v>
          </cell>
          <cell r="D52">
            <v>8330</v>
          </cell>
          <cell r="E52">
            <v>80</v>
          </cell>
        </row>
        <row r="53">
          <cell r="A53" t="str">
            <v>RV103,DN50,PTN2,2V</v>
          </cell>
          <cell r="B53" t="str">
            <v>RV 103 ERB 4311-16/150-50, Kv 40</v>
          </cell>
          <cell r="C53" t="str">
            <v>LDM 
Č. Třebová</v>
          </cell>
          <cell r="D53">
            <v>10020</v>
          </cell>
          <cell r="E53">
            <v>80</v>
          </cell>
        </row>
        <row r="54">
          <cell r="A54" t="str">
            <v>RV102,DN15,PTN2,2V</v>
          </cell>
          <cell r="B54" t="str">
            <v>RV 102 ERB 1311-16/150-15, Kv 4</v>
          </cell>
          <cell r="C54" t="str">
            <v>LDM 
Č. Třebová</v>
          </cell>
          <cell r="D54">
            <v>6960</v>
          </cell>
          <cell r="E54">
            <v>80</v>
          </cell>
        </row>
        <row r="55">
          <cell r="A55" t="str">
            <v>RV102,DN32,PTN2,2V</v>
          </cell>
          <cell r="B55" t="str">
            <v>RV 102 ERB 1311-16/150-32, Kv 16</v>
          </cell>
          <cell r="C55" t="str">
            <v>LDM 
Č. Třebová</v>
          </cell>
          <cell r="D55">
            <v>7510</v>
          </cell>
          <cell r="E55">
            <v>80</v>
          </cell>
        </row>
        <row r="56">
          <cell r="A56" t="str">
            <v>RV102,DN32,END,2V</v>
          </cell>
          <cell r="B56" t="str">
            <v>RV 102 END 1511 16/150-15, Kv 4</v>
          </cell>
          <cell r="C56" t="str">
            <v>LDM 
Č. Třebová</v>
          </cell>
          <cell r="D56">
            <v>2950</v>
          </cell>
          <cell r="E56">
            <v>80</v>
          </cell>
        </row>
        <row r="57">
          <cell r="A57" t="str">
            <v>RV102,DN32,END,2V
PP</v>
          </cell>
          <cell r="B57" t="str">
            <v>Regulační ventil RV 102, DN 15, PN 16
RV 102 END 1511-16/150-15
s el. pohonem PICO 524 65, 220 V/50 Hz
provedení závitové dvoucestné přímé
materiál tělesa mosaz
průtočná charakteristika lineární, Kvs = 4 m3/h</v>
          </cell>
          <cell r="C57" t="str">
            <v>LDM 
Č. Třebová</v>
          </cell>
          <cell r="D57">
            <v>2950</v>
          </cell>
          <cell r="E57">
            <v>80</v>
          </cell>
        </row>
        <row r="58">
          <cell r="A58" t="str">
            <v>RV201,DN80,ENC</v>
          </cell>
          <cell r="B58" t="str">
            <v>Regulační ventil RV 210 E, DN 80, PN 16
RV 210 ENC 1413 L1 - 16/220 - 80
s el. pohonem Zepadyn
se signalizačními spínači SO, SZ
bez odporového vysílače
příruba s hrubou těsnící lištou
materiál tělesa tvárná litina
těsnění v sedle kov - kov
ucpávka PTFE
pr</v>
          </cell>
          <cell r="C58" t="str">
            <v>LDM 
Č. Třebová</v>
          </cell>
          <cell r="D58">
            <v>15000</v>
          </cell>
          <cell r="E58">
            <v>80</v>
          </cell>
        </row>
        <row r="59">
          <cell r="A59" t="str">
            <v>2</v>
          </cell>
          <cell r="B59" t="str">
            <v>vývodka GP 9</v>
          </cell>
          <cell r="C59" t="str">
            <v>Elektram</v>
          </cell>
          <cell r="D59">
            <v>5</v>
          </cell>
        </row>
        <row r="60">
          <cell r="A60" t="str">
            <v>klvp</v>
          </cell>
          <cell r="B60" t="str">
            <v>Pohon klapky reg. výkonu kotle</v>
          </cell>
          <cell r="C60" t="str">
            <v>stávající</v>
          </cell>
          <cell r="D60">
            <v>5.3</v>
          </cell>
          <cell r="E60">
            <v>80</v>
          </cell>
        </row>
        <row r="61">
          <cell r="A61" t="str">
            <v>MKVLT</v>
          </cell>
          <cell r="B61" t="str">
            <v>Měnič kmitočtu VLT 3522
demontáž a montáž vč. nastavení</v>
          </cell>
          <cell r="C61" t="str">
            <v>stávající</v>
          </cell>
          <cell r="D61">
            <v>5.6</v>
          </cell>
          <cell r="E61">
            <v>1100</v>
          </cell>
        </row>
        <row r="62">
          <cell r="A62" t="str">
            <v>5</v>
          </cell>
          <cell r="B62" t="str">
            <v>Indikační svítidlo HDS-95 G/R</v>
          </cell>
          <cell r="C62" t="str">
            <v>Eleco</v>
          </cell>
          <cell r="D62">
            <v>119</v>
          </cell>
        </row>
        <row r="63">
          <cell r="A63" t="str">
            <v>6</v>
          </cell>
          <cell r="B63" t="str">
            <v>Stiskací hlavice černá T10A</v>
          </cell>
          <cell r="C63" t="str">
            <v>Groupe-Schneider</v>
          </cell>
          <cell r="D63">
            <v>54</v>
          </cell>
        </row>
        <row r="64">
          <cell r="A64" t="str">
            <v>7</v>
          </cell>
          <cell r="B64" t="str">
            <v>Ovládací hlavice trojpolohová T10 B ČE</v>
          </cell>
          <cell r="C64" t="str">
            <v>Groupe-Schneider</v>
          </cell>
          <cell r="D64">
            <v>69</v>
          </cell>
        </row>
        <row r="65">
          <cell r="A65" t="str">
            <v>kl,DN150,PPN12</v>
          </cell>
          <cell r="B65" t="str">
            <v>Klapka DN 150, PN 16
se servopohonem PPN 12
s mikrospínači SO, SZ
médium : top. voda 105 stC/0,9 MPa
              max. tlak. dif. 0,8 MPa</v>
          </cell>
          <cell r="C65" t="str">
            <v>MaR Plus</v>
          </cell>
          <cell r="D65">
            <v>12500</v>
          </cell>
          <cell r="E65">
            <v>140</v>
          </cell>
        </row>
        <row r="66">
          <cell r="A66" t="str">
            <v>9</v>
          </cell>
          <cell r="B66" t="str">
            <v>Přepínací jednotka T10 Z 111 Z</v>
          </cell>
          <cell r="C66" t="str">
            <v>Groupe-Schneider</v>
          </cell>
          <cell r="D66">
            <v>51</v>
          </cell>
        </row>
        <row r="67">
          <cell r="A67" t="str">
            <v>RTK </v>
          </cell>
          <cell r="B67" t="str">
            <v>405 611 266 052
Regulátor teploty kapilárový
provedení T23
kontakty v provedení "A"
rozsah 70 až 140 stC
kapilára 2,5 m
405 961 014 116
Mosazná ochranná jímka</v>
          </cell>
          <cell r="C67" t="str">
            <v>ZPA Ekoreg
Ústí n/L</v>
          </cell>
          <cell r="D67">
            <v>1250</v>
          </cell>
          <cell r="E67">
            <v>70</v>
          </cell>
        </row>
        <row r="68">
          <cell r="A68" t="str">
            <v>RTK3090 </v>
          </cell>
          <cell r="B68" t="str">
            <v>405 611 266 042
Regulátor teploty kapilárový
provedení T23
kontakty v provedení "A"
rozsah 30 až 90 stC
kapilára 2,5 m
405 961 014 116
Mosazná ochranná jímka</v>
          </cell>
          <cell r="C68" t="str">
            <v>ZPA Ekoreg
Ústí n/L</v>
          </cell>
          <cell r="D68">
            <v>1250</v>
          </cell>
          <cell r="E68">
            <v>70</v>
          </cell>
        </row>
        <row r="69">
          <cell r="A69" t="str">
            <v>RTKB</v>
          </cell>
          <cell r="B69" t="str">
            <v>405 611 266 152
Regulátor teploty kapilárový
provedení T23
kontakty v provedení "B"
rozsah 70 až 140 stC
kapilára 2,5 m
405 961 014 116
Mosazná ochranná jímka</v>
          </cell>
          <cell r="C69" t="str">
            <v>ZPA Ekoreg
Ústí n/L</v>
          </cell>
          <cell r="D69">
            <v>1250</v>
          </cell>
          <cell r="E69">
            <v>70</v>
          </cell>
        </row>
        <row r="70">
          <cell r="A70" t="str">
            <v>RTP</v>
          </cell>
          <cell r="B70" t="str">
            <v>405 611 136 114
Regulátor teploty prostorový
provedení T23
kontakty v provedení "B"
rozsah 20 až 60 stC</v>
          </cell>
          <cell r="C70" t="str">
            <v>ZPA Ekoreg
Ústí n/L</v>
          </cell>
          <cell r="D70">
            <v>1150</v>
          </cell>
          <cell r="E70">
            <v>70</v>
          </cell>
        </row>
        <row r="71">
          <cell r="A71" t="str">
            <v>RTL</v>
          </cell>
          <cell r="B71" t="str">
            <v>405 612 146 043
Regulátor tlaku vlnovcový
provedení T 23
kontakty v provedení "A"
rozsah 0,16 až 1,6 MPa</v>
          </cell>
          <cell r="C71" t="str">
            <v>ZPA Ekoreg
Ústí n/L</v>
          </cell>
          <cell r="D71">
            <v>1010</v>
          </cell>
          <cell r="E71">
            <v>70</v>
          </cell>
        </row>
        <row r="72">
          <cell r="A72" t="str">
            <v>RTL400</v>
          </cell>
          <cell r="B72" t="str">
            <v>405 612 146 032
Regulátor tlaku vlnovcový
provedení T 23
kontakty v provedení "A"
rozsah 40 až 400 kPa</v>
          </cell>
          <cell r="C72" t="str">
            <v>ZPA Ekoreg
Ústí n/L</v>
          </cell>
          <cell r="D72">
            <v>1010</v>
          </cell>
          <cell r="E72">
            <v>70</v>
          </cell>
        </row>
        <row r="73">
          <cell r="A73" t="str">
            <v>RTLB</v>
          </cell>
          <cell r="B73" t="str">
            <v>405 612 146 143
Regulátor tlaku vlnovcový
provedení T 23
kontakty v provedení "B"
rozsah 0,16 až 1,6 MPa</v>
          </cell>
          <cell r="C73" t="str">
            <v>ZPA Ekoreg
Ústí n/L</v>
          </cell>
          <cell r="D73">
            <v>1010</v>
          </cell>
          <cell r="E73">
            <v>70</v>
          </cell>
        </row>
        <row r="74">
          <cell r="A74" t="str">
            <v>indif51</v>
          </cell>
          <cell r="B74" t="str">
            <v>Snímač tlakové diference INDIF 51</v>
          </cell>
          <cell r="C74" t="str">
            <v>ZPA
Nová Paka</v>
          </cell>
          <cell r="D74">
            <v>398</v>
          </cell>
          <cell r="E74">
            <v>150</v>
          </cell>
        </row>
        <row r="75">
          <cell r="A75" t="str">
            <v>PVS</v>
          </cell>
          <cell r="B75" t="str">
            <v>Pěticestná ventilová souprava</v>
          </cell>
          <cell r="C75" t="str">
            <v>ZPA
Nová Paka</v>
          </cell>
          <cell r="D75">
            <v>150</v>
          </cell>
          <cell r="E75">
            <v>80</v>
          </cell>
        </row>
        <row r="76">
          <cell r="A76" t="str">
            <v>19</v>
          </cell>
          <cell r="B76" t="str">
            <v>Stykač 3.f. 24VAC/LC1/LLC2-K06</v>
          </cell>
          <cell r="C76" t="str">
            <v>Groupe-Schneider</v>
          </cell>
          <cell r="D76">
            <v>210</v>
          </cell>
        </row>
        <row r="77">
          <cell r="A77" t="str">
            <v>20</v>
          </cell>
          <cell r="B77" t="str">
            <v>Relé 2.párové RT II/2 464 524 Schrack</v>
          </cell>
          <cell r="C77" t="str">
            <v>Schrack</v>
          </cell>
          <cell r="D77">
            <v>145</v>
          </cell>
        </row>
        <row r="78">
          <cell r="A78" t="str">
            <v>NS111</v>
          </cell>
          <cell r="B78" t="str">
            <v>Odporový snímač teploty venkovní
typ NS 111.65
rozsah -30°C až 100°C
obj. č. 01 200 200</v>
          </cell>
          <cell r="C78" t="str">
            <v>SENSIT
Rožnov p. R.</v>
          </cell>
          <cell r="D78">
            <v>714</v>
          </cell>
          <cell r="E78">
            <v>19</v>
          </cell>
        </row>
        <row r="79">
          <cell r="A79" t="str">
            <v>NS131-100</v>
          </cell>
          <cell r="B79" t="str">
            <v>Odporový snímač teploty do potrubí
typ NS 131.65 - 100
rozsah -30°C až 250°C
obj. č. 01 610 200</v>
          </cell>
          <cell r="C79" t="str">
            <v>SENSIT
Rožnov p. R.</v>
          </cell>
          <cell r="D79">
            <v>930</v>
          </cell>
          <cell r="E79">
            <v>19</v>
          </cell>
        </row>
        <row r="80">
          <cell r="A80" t="str">
            <v>NS131-160</v>
          </cell>
          <cell r="B80" t="str">
            <v>Odporový snímač teploty do potrubí
typ NS 131.65 - 160
rozsah -30°C až 250°C
obj. č. 01 620 200</v>
          </cell>
          <cell r="C80" t="str">
            <v>SENSIT
Rožnov p. R.</v>
          </cell>
          <cell r="D80">
            <v>954</v>
          </cell>
          <cell r="E80">
            <v>19</v>
          </cell>
        </row>
        <row r="81">
          <cell r="A81" t="str">
            <v>NS131</v>
          </cell>
          <cell r="B81" t="str">
            <v>Snímač teploty do potrubí NS 131.65 - 220
</v>
          </cell>
          <cell r="C81" t="str">
            <v>SENSIT
Rožnov p. R.</v>
          </cell>
          <cell r="D81">
            <v>978</v>
          </cell>
          <cell r="E81">
            <v>19</v>
          </cell>
        </row>
        <row r="82">
          <cell r="A82" t="str">
            <v>NS131-220</v>
          </cell>
          <cell r="B82" t="str">
            <v>Odporový snímač teploty do potrubí
typ NS 131.65 - 220
rozsah -30°C až 250°C
obj. č. 01 630 200</v>
          </cell>
          <cell r="C82" t="str">
            <v>SENSIT
Rožnov p. R.</v>
          </cell>
          <cell r="D82">
            <v>978</v>
          </cell>
          <cell r="E82">
            <v>19</v>
          </cell>
        </row>
        <row r="83">
          <cell r="A83" t="str">
            <v>NS131-220,pr</v>
          </cell>
          <cell r="B83" t="str">
            <v>Odporový snímač teploty do potrubí
typ NS 131.65 - 220
prodloužený stonek
rozsah -30°C až 250°C
obj. č. 01 730 200</v>
          </cell>
          <cell r="C83" t="str">
            <v>SENSIT
Rožnov p. R.</v>
          </cell>
          <cell r="D83">
            <v>1550</v>
          </cell>
          <cell r="E83">
            <v>19</v>
          </cell>
        </row>
        <row r="84">
          <cell r="A84" t="str">
            <v>NS141</v>
          </cell>
          <cell r="B84" t="str">
            <v>Odporový snímač teploty příložný s hlavicí
typ NS 141.65
rozsah 0°C až 130°C
obj. č. 01 700 200</v>
          </cell>
          <cell r="C84" t="str">
            <v>SENSIT
Rožnov p. R.</v>
          </cell>
          <cell r="D84">
            <v>750</v>
          </cell>
          <cell r="E84">
            <v>19</v>
          </cell>
        </row>
        <row r="85">
          <cell r="A85" t="str">
            <v>NS151</v>
          </cell>
          <cell r="B85" t="str">
            <v>Příložný snímač teploty NS 151.65 
</v>
          </cell>
          <cell r="C85" t="str">
            <v>SENSIT
Rožnov p. R.</v>
          </cell>
          <cell r="D85">
            <v>593</v>
          </cell>
          <cell r="E85">
            <v>19</v>
          </cell>
        </row>
        <row r="86">
          <cell r="A86" t="str">
            <v>VZH431/S</v>
          </cell>
          <cell r="B86" t="str">
            <v>405 613 466 002
Vyhodnocovací zařízení kontinuální VZH 431/S
výstup 4…20 mA</v>
          </cell>
          <cell r="C86" t="str">
            <v>ZPA Ekoreg
Ústí n/L</v>
          </cell>
          <cell r="D86">
            <v>2090</v>
          </cell>
          <cell r="E86">
            <v>120</v>
          </cell>
        </row>
        <row r="87">
          <cell r="A87" t="str">
            <v>VZH231/2M</v>
          </cell>
          <cell r="B87" t="str">
            <v>40 11124 901040
Vyhodnocovací zařízení kontinuální VZH 231/2M
1. mez minimum, 2. mez maximum
výstup 4…20 mA</v>
          </cell>
          <cell r="C87" t="str">
            <v>ZPA Ekoreg
Ústí n/L</v>
          </cell>
          <cell r="D87">
            <v>4100</v>
          </cell>
          <cell r="E87">
            <v>150</v>
          </cell>
        </row>
        <row r="88">
          <cell r="A88" t="str">
            <v>MS11Ff10N </v>
          </cell>
          <cell r="B88" t="str">
            <v>405 613 176 008/N
Měřící sonda tyčová izolovaná polyetylenem PE
typ MS 11 Ff 1015/N
materiál šroubení hliníková slitina
snímač v hlavici
délka elektrody 1,5 m
upevňovací závit M 36x2
materiál šroubení hliníková slitina</v>
          </cell>
          <cell r="C88" t="str">
            <v>ZPA Ekoreg
Ústí n/L</v>
          </cell>
          <cell r="D88">
            <v>2960</v>
          </cell>
          <cell r="E88">
            <v>90</v>
          </cell>
        </row>
        <row r="89">
          <cell r="A89" t="str">
            <v>MS11Ff10 </v>
          </cell>
          <cell r="B89" t="str">
            <v>405 613 106 712/NS 
Měřící sonda tyčová izolovaná polyetylenem PE
typ MS 11 Ff 1015/NS
materiál šroubení hliníková slitina
snímač v hlavici
délka elektrody 1,5 m
upevňovací závit M 36x2
materiál šroubení hliníková slitina</v>
          </cell>
          <cell r="C89" t="str">
            <v>ZPA Ekoreg
Ústí n/L</v>
          </cell>
          <cell r="D89">
            <v>3320</v>
          </cell>
          <cell r="E89">
            <v>90</v>
          </cell>
        </row>
        <row r="90">
          <cell r="A90" t="str">
            <v>PRKOMAL</v>
          </cell>
          <cell r="B90" t="str">
            <v>405 961 154 816
Montážní příruba kompletní
hliníková slitina</v>
          </cell>
          <cell r="C90" t="str">
            <v>ZPA Ekoreg
Ústí n/L</v>
          </cell>
          <cell r="D90">
            <v>380</v>
          </cell>
        </row>
        <row r="91">
          <cell r="A91" t="str">
            <v>PRSP</v>
          </cell>
          <cell r="B91" t="str">
            <v>405 961 006 216
Montážní příruba speciální</v>
          </cell>
          <cell r="C91" t="str">
            <v>ZPA Ekoreg
Ústí n/L</v>
          </cell>
          <cell r="D91">
            <v>250</v>
          </cell>
        </row>
        <row r="92">
          <cell r="A92" t="str">
            <v>KK,PPN2</v>
          </cell>
          <cell r="B92" t="str">
            <v>Kulový kohout Giacomini DN 25, PN 25
R 850/3/PPN/25/185 - 25
s el. pohonem PPN2 35.02.09/230VAC
bez mikrospínačů SO, SZ
bez vysílače polohy</v>
          </cell>
          <cell r="C92" t="str">
            <v>LDM 
Č. Třebová</v>
          </cell>
          <cell r="D92">
            <v>4220</v>
          </cell>
          <cell r="E92">
            <v>80</v>
          </cell>
        </row>
        <row r="93">
          <cell r="A93" t="str">
            <v>2-M1.1
2-M1.2
</v>
          </cell>
          <cell r="B93" t="str">
            <v>Kulový kohout Giacomini DN 32, PN 25
s el. pohonem PPN2 35.04.07.20/230VAC
se sig. SO,SZ, bez vysílače</v>
          </cell>
          <cell r="C93" t="str">
            <v>Ekorex
Nová Paka</v>
          </cell>
          <cell r="D93">
            <v>4070</v>
          </cell>
          <cell r="E93">
            <v>50</v>
          </cell>
        </row>
        <row r="94">
          <cell r="B94" t="str">
            <v>Řídící systém</v>
          </cell>
        </row>
        <row r="95">
          <cell r="A95" t="str">
            <v>1</v>
          </cell>
          <cell r="B95" t="str">
            <v>Regulátor DX 9100 - 8154</v>
          </cell>
          <cell r="C95" t="str">
            <v>Johnson 
Controls</v>
          </cell>
          <cell r="D95">
            <v>35549</v>
          </cell>
        </row>
        <row r="96">
          <cell r="D96" t="str">
            <v>celkem</v>
          </cell>
        </row>
        <row r="97">
          <cell r="A97" t="str">
            <v>3G32</v>
          </cell>
          <cell r="B97" t="str">
            <v>Směšovací klapka 3G32</v>
          </cell>
          <cell r="C97" t="str">
            <v>strojní
dodávka</v>
          </cell>
        </row>
        <row r="98">
          <cell r="A98" t="str">
            <v>PPN2</v>
          </cell>
          <cell r="B98" t="str">
            <v>Pákový servopohon PPN2 35.04.09
220V/50Hz, mikrospínače SO, SZ
bez výst. signálu, třmen se spojkou
</v>
          </cell>
          <cell r="C98" t="str">
            <v>Ekorex+
Nová Paka</v>
          </cell>
          <cell r="D98">
            <v>3550</v>
          </cell>
          <cell r="E98">
            <v>140</v>
          </cell>
        </row>
        <row r="99">
          <cell r="A99" t="str">
            <v>UNIPRES81</v>
          </cell>
          <cell r="B99" t="str">
            <v>405 114 811 343/64N3/2
Snímač tlaku UNIPRES 81</v>
          </cell>
          <cell r="C99" t="str">
            <v>ZPA
Nová Paka</v>
          </cell>
          <cell r="D99">
            <v>6570</v>
          </cell>
          <cell r="E99">
            <v>53</v>
          </cell>
        </row>
        <row r="100">
          <cell r="A100" t="str">
            <v>UNIPRES81
PP</v>
          </cell>
          <cell r="B100" t="str">
            <v>405 114 811 343/65N3/2
Tenzometrický snímač tlaku UNIPRES 81
připojení vnější závit M 20 x 1,5
kabelový vývod
výstup 4…20 mA
rozsah 0…1000 kPa
neověřený
základní chyba 0,6 %
kabel 3 m</v>
          </cell>
          <cell r="C100" t="str">
            <v>ZPA
Nová Paka</v>
          </cell>
          <cell r="D100">
            <v>6570</v>
          </cell>
          <cell r="E100">
            <v>53</v>
          </cell>
        </row>
        <row r="101">
          <cell r="A101" t="str">
            <v>TL.V.</v>
          </cell>
          <cell r="B101" t="str">
            <v>405 962 212 171
Uzavírací ventil nárožní</v>
          </cell>
          <cell r="C101" t="str">
            <v>ZPA
Nová Paka</v>
          </cell>
          <cell r="D101">
            <v>1200</v>
          </cell>
          <cell r="E101">
            <v>30</v>
          </cell>
        </row>
        <row r="102">
          <cell r="A102" t="str">
            <v>TL.V.
PP</v>
          </cell>
          <cell r="B102" t="str">
            <v>405 962 212 171
Uzavírací ventil nárožní
standardní provedení
materiál navař. kuželek a nátrubků  uhlíkatá ocel
vstup navařovací kuželka 12/6,5 mm
výstup nátrubek pro manometrické šroubení
s maticí M20x1,5
materiál těsnících kroužků viton</v>
          </cell>
          <cell r="C102" t="str">
            <v>ZPA
Nová Paka</v>
          </cell>
          <cell r="D102">
            <v>1670</v>
          </cell>
          <cell r="E102">
            <v>30</v>
          </cell>
        </row>
        <row r="103">
          <cell r="A103" t="str">
            <v>3VE4</v>
          </cell>
          <cell r="B103" t="str">
            <v>Elektromagnetický ventil 3VE4DF, DN 2</v>
          </cell>
          <cell r="C103" t="str">
            <v>ZPA Prešov</v>
          </cell>
          <cell r="D103">
            <v>750</v>
          </cell>
          <cell r="E103">
            <v>50</v>
          </cell>
        </row>
        <row r="104">
          <cell r="A104" t="str">
            <v>SVG10</v>
          </cell>
          <cell r="B104" t="str">
            <v>Elektromagnetický ventil SVG 10, DN 10</v>
          </cell>
          <cell r="C104" t="str">
            <v>Remagg
Vyškov</v>
          </cell>
          <cell r="D104">
            <v>735</v>
          </cell>
          <cell r="E104">
            <v>50</v>
          </cell>
        </row>
        <row r="105">
          <cell r="A105" t="str">
            <v>SVG20</v>
          </cell>
          <cell r="B105" t="str">
            <v>Elektromagnetický ventil SVG 20, 220 V</v>
          </cell>
          <cell r="C105" t="str">
            <v>Remagg
Vyškov</v>
          </cell>
          <cell r="D105">
            <v>1087</v>
          </cell>
          <cell r="E105">
            <v>50</v>
          </cell>
        </row>
        <row r="106">
          <cell r="A106" t="str">
            <v>ISTA,DN25F</v>
          </cell>
          <cell r="B106" t="str">
            <v>Měřič tepla SENSONIC WMZ 7F-3,5/T1
s vodoměrem DN 25, PN 16, 1l/imp.</v>
          </cell>
          <cell r="C106" t="str">
            <v>Raab Karcher</v>
          </cell>
          <cell r="D106">
            <v>18493</v>
          </cell>
          <cell r="E106">
            <v>180</v>
          </cell>
        </row>
        <row r="107">
          <cell r="A107" t="str">
            <v>ISTA,DN40</v>
          </cell>
          <cell r="B107" t="str">
            <v>Měřič tepla SENSONIC WMZ 20-10/T25
s vodoměrem DN 40, PN 16, 25l/imp.</v>
          </cell>
          <cell r="C107" t="str">
            <v>Raab Karcher</v>
          </cell>
          <cell r="D107">
            <v>26379</v>
          </cell>
          <cell r="E107">
            <v>180</v>
          </cell>
        </row>
        <row r="108">
          <cell r="A108" t="str">
            <v>ISTA,DN25</v>
          </cell>
          <cell r="B108" t="str">
            <v>Měřič tepla SENSONIC WMZ 7-3,5/T1
s vodoměrem DN 25, PN 16, 1l/imp.</v>
          </cell>
          <cell r="C108" t="str">
            <v>Raab Karcher</v>
          </cell>
          <cell r="D108">
            <v>17561</v>
          </cell>
          <cell r="E108">
            <v>180</v>
          </cell>
        </row>
        <row r="109">
          <cell r="A109" t="str">
            <v>ISTA,DN32</v>
          </cell>
          <cell r="B109" t="str">
            <v>Měřič tepla SENSONIC WMZ 10-6/T1
s vodoměrem DN 32, PN 16, 1l/imp.</v>
          </cell>
          <cell r="C109" t="str">
            <v>Raab Karcher</v>
          </cell>
          <cell r="D109">
            <v>17561</v>
          </cell>
          <cell r="E109">
            <v>180</v>
          </cell>
        </row>
        <row r="110">
          <cell r="A110" t="str">
            <v>mt200,40</v>
          </cell>
          <cell r="B110" t="str">
            <v>1 405 611 246 922
Měřič spotřeby tepla MT 200, DN 40
kabel ind. čidla 6 m
teploměry 8 m, jímka 50 mm
návarky dlouhé
materiál výstelky Teflon</v>
          </cell>
          <cell r="C110" t="str">
            <v>EESA
Lomnice n.P.</v>
          </cell>
          <cell r="D110">
            <v>27870</v>
          </cell>
          <cell r="E110">
            <v>450</v>
          </cell>
        </row>
        <row r="111">
          <cell r="A111" t="str">
            <v>mt200,150</v>
          </cell>
          <cell r="B111" t="str">
            <v>1 405 611 256 822
Měřič spotřeby tepla MT 200, DN 150
kabel ind. čidla 6 m
teploměry 8 m, jímka 100 mm
návarky dlouhé
materiál výstelky Teflon
ověření do Qmax = 300 m3/h</v>
          </cell>
          <cell r="C111" t="str">
            <v>EESA
Lomnice n.P.</v>
          </cell>
          <cell r="D111">
            <v>32700</v>
          </cell>
          <cell r="E111">
            <v>450</v>
          </cell>
        </row>
        <row r="112">
          <cell r="B112" t="str">
            <v>Kabelový žlab 62x50 vč. víka</v>
          </cell>
          <cell r="C112" t="str">
            <v>Elektram</v>
          </cell>
          <cell r="D112">
            <v>105</v>
          </cell>
          <cell r="E112">
            <v>46.6</v>
          </cell>
        </row>
        <row r="113">
          <cell r="B113" t="str">
            <v>Koleno kabelového žlabu 62x50 vč. víka</v>
          </cell>
          <cell r="C113" t="str">
            <v>Elektram</v>
          </cell>
          <cell r="D113">
            <v>137</v>
          </cell>
          <cell r="E113">
            <v>30.5</v>
          </cell>
        </row>
        <row r="114">
          <cell r="A114" t="str">
            <v>MTUV-VYST.</v>
          </cell>
          <cell r="B114" t="str">
            <v>Bezpotenciálový kontaktní výstup pro energii
typ č. 18572</v>
          </cell>
          <cell r="C114" t="str">
            <v>Raab Karcher</v>
          </cell>
          <cell r="D114">
            <v>2252</v>
          </cell>
          <cell r="E114">
            <v>50</v>
          </cell>
        </row>
        <row r="115">
          <cell r="A115" t="str">
            <v>MTOP</v>
          </cell>
          <cell r="B115" t="str">
            <v>Indukční měřič tepla THERMEOS</v>
          </cell>
          <cell r="C115" t="str">
            <v>stávající</v>
          </cell>
          <cell r="D115">
            <v>0</v>
          </cell>
          <cell r="E115">
            <v>230</v>
          </cell>
        </row>
        <row r="116">
          <cell r="B116" t="str">
            <v>Spojka kabelového žlabu 62</v>
          </cell>
          <cell r="C116" t="str">
            <v>Elektram</v>
          </cell>
          <cell r="D116">
            <v>2.4</v>
          </cell>
          <cell r="E116">
            <v>0</v>
          </cell>
        </row>
        <row r="117">
          <cell r="A117" t="str">
            <v>čtop3</v>
          </cell>
          <cell r="B117" t="str">
            <v>Oběhové čerpadlo top .vody
3 x 380/220 V</v>
          </cell>
          <cell r="C117" t="str">
            <v>strojní
dodávka</v>
          </cell>
          <cell r="D117">
            <v>0</v>
          </cell>
          <cell r="E117">
            <v>80</v>
          </cell>
        </row>
        <row r="118">
          <cell r="A118" t="str">
            <v>čtuv3</v>
          </cell>
          <cell r="B118" t="str">
            <v>Cirkulační čerpadlo TUV
3 x 380/220 VAC</v>
          </cell>
          <cell r="C118" t="str">
            <v>strojní
dodávka</v>
          </cell>
          <cell r="D118">
            <v>0</v>
          </cell>
          <cell r="E118">
            <v>80</v>
          </cell>
        </row>
        <row r="119">
          <cell r="B119" t="str">
            <v>Lišta PVC 40x40 vč. víka</v>
          </cell>
          <cell r="C119" t="str">
            <v>Elektram</v>
          </cell>
          <cell r="D119">
            <v>33</v>
          </cell>
          <cell r="E119">
            <v>8</v>
          </cell>
        </row>
        <row r="120">
          <cell r="A120" t="str">
            <v>ah1</v>
          </cell>
          <cell r="B120" t="str">
            <v>Úprava pro signalizaci provoz. pohotovosti</v>
          </cell>
          <cell r="C120" t="str">
            <v>ENERGIE MaR</v>
          </cell>
          <cell r="D120">
            <v>3500</v>
          </cell>
          <cell r="E120">
            <v>4.8</v>
          </cell>
        </row>
        <row r="121">
          <cell r="A121" t="str">
            <v>ah2</v>
          </cell>
          <cell r="B121" t="str">
            <v>Úprava zapojení - motáž, demontáž</v>
          </cell>
          <cell r="C121" t="str">
            <v>ENERGIE MaR</v>
          </cell>
          <cell r="D121">
            <v>28</v>
          </cell>
          <cell r="E121">
            <v>400</v>
          </cell>
        </row>
        <row r="122">
          <cell r="B122" t="str">
            <v>Pancéřová trubka PZ 21</v>
          </cell>
          <cell r="C122" t="str">
            <v>Elektram</v>
          </cell>
          <cell r="D122">
            <v>37</v>
          </cell>
          <cell r="E122">
            <v>8.45</v>
          </cell>
        </row>
        <row r="123">
          <cell r="B123" t="str">
            <v>Vodič CY 6mm2 ŽZ</v>
          </cell>
          <cell r="C123" t="str">
            <v>Elektram</v>
          </cell>
          <cell r="D123">
            <v>8.9</v>
          </cell>
          <cell r="E123">
            <v>5.2</v>
          </cell>
        </row>
        <row r="124">
          <cell r="B124" t="str">
            <v>Zemnící svorky vč. CU pásků</v>
          </cell>
          <cell r="C124" t="str">
            <v>Elektram</v>
          </cell>
          <cell r="D124">
            <v>11</v>
          </cell>
          <cell r="E124">
            <v>4.5</v>
          </cell>
        </row>
        <row r="125">
          <cell r="A125" t="str">
            <v>TG2</v>
          </cell>
          <cell r="B125" t="str">
            <v>Ponorné čidlo teploty Ni 1000/6180ppm
v nerezovém pouzdru TG2
délka 50 mm, závit M10x1,5</v>
          </cell>
          <cell r="C125" t="str">
            <v>SENSIT
Rožnov p. R.</v>
          </cell>
          <cell r="D125">
            <v>400</v>
          </cell>
          <cell r="E125">
            <v>19</v>
          </cell>
        </row>
        <row r="126">
          <cell r="D126" t="str">
            <v>celkem</v>
          </cell>
        </row>
        <row r="128">
          <cell r="A128" t="str">
            <v>1-BT1</v>
          </cell>
          <cell r="B128" t="str">
            <v>Odporový snímač teploty venkovní
NS 111.65
rozsah -30°C až 100°C
obj. č. 01 200 200</v>
          </cell>
          <cell r="C128" t="str">
            <v>SENSIT
Rožnov p. R.</v>
          </cell>
          <cell r="D128">
            <v>714</v>
          </cell>
          <cell r="E128">
            <v>19</v>
          </cell>
        </row>
        <row r="129">
          <cell r="A129" t="str">
            <v>1-BT2</v>
          </cell>
          <cell r="B129" t="str">
            <v>Odporový snímač teploty do potrubí
NS 131.65 - 100
rozsah -30°C až 250°C
obj. č. 01 610 200</v>
          </cell>
          <cell r="C129" t="str">
            <v>SENSIT
Rožnov p. R.</v>
          </cell>
          <cell r="D129">
            <v>930</v>
          </cell>
          <cell r="E129">
            <v>19</v>
          </cell>
        </row>
        <row r="130">
          <cell r="A130" t="str">
            <v>1-BT3</v>
          </cell>
          <cell r="B130" t="str">
            <v>Odporový snímač teploty prostorový
NS 101.30
rozsah -30°C až 100°C
obj. č. 01 100 200</v>
          </cell>
          <cell r="C130" t="str">
            <v>SENSIT
Rožnov p. R.</v>
          </cell>
          <cell r="D130">
            <v>432</v>
          </cell>
          <cell r="E130">
            <v>19</v>
          </cell>
        </row>
        <row r="131">
          <cell r="A131" t="str">
            <v>1-M1</v>
          </cell>
          <cell r="B131" t="str">
            <v>Směšovací ventil 3G25, DN25, PN 6
s el. pohonem ESBE 62P, řízený 0-10V</v>
          </cell>
          <cell r="C131" t="str">
            <v>Eko-Ekviterm </v>
          </cell>
          <cell r="D131">
            <v>4890</v>
          </cell>
          <cell r="E131">
            <v>50</v>
          </cell>
        </row>
        <row r="132">
          <cell r="A132" t="str">
            <v>1-M1</v>
          </cell>
          <cell r="B132" t="str">
            <v>Směšovací ventil 3G32, DN32 PN 6
s el. pohonem ESBE 62P, řízený 0-10V</v>
          </cell>
          <cell r="C132" t="str">
            <v>Eko-Ekviterm </v>
          </cell>
          <cell r="D132">
            <v>4950</v>
          </cell>
          <cell r="E132">
            <v>50</v>
          </cell>
        </row>
        <row r="133">
          <cell r="A133" t="str">
            <v>1-M1</v>
          </cell>
          <cell r="B133" t="str">
            <v>Směšovací ventil 3G40, DN40, PN 6
s el. pohonem ESBE 62P, řízený 0-10V</v>
          </cell>
          <cell r="C133" t="str">
            <v>Eko-Ekviterm </v>
          </cell>
          <cell r="D133">
            <v>5070</v>
          </cell>
          <cell r="E133">
            <v>50</v>
          </cell>
        </row>
        <row r="134">
          <cell r="A134" t="str">
            <v>1-M1</v>
          </cell>
          <cell r="B134" t="str">
            <v>Směšovací ventil 3G50, DN50, PN 6
s el. pohonem ESBE 62P, řízený 0-10V</v>
          </cell>
          <cell r="C134" t="str">
            <v>Eko-Ekviterm </v>
          </cell>
          <cell r="D134">
            <v>5840</v>
          </cell>
          <cell r="E134">
            <v>50</v>
          </cell>
        </row>
        <row r="136">
          <cell r="A136" t="str">
            <v>6-M1</v>
          </cell>
          <cell r="B136" t="str">
            <v>Oběhové čerpadlo top .vody
3 x 380/220 V</v>
          </cell>
          <cell r="D136">
            <v>0</v>
          </cell>
          <cell r="E136">
            <v>60</v>
          </cell>
        </row>
        <row r="137">
          <cell r="A137" t="str">
            <v>2-BT1.1
2-BT1.2</v>
          </cell>
          <cell r="B137" t="str">
            <v>Odporový snímač teploty do potrubí
NS 131.65 - 220
rozsah -30°C až 250°C
obj. č. 01 630 200</v>
          </cell>
          <cell r="C137" t="str">
            <v>SENSIT
Rožnov p. R.</v>
          </cell>
          <cell r="D137">
            <v>978</v>
          </cell>
          <cell r="E137">
            <v>19</v>
          </cell>
        </row>
        <row r="138">
          <cell r="A138" t="str">
            <v>2-BT1</v>
          </cell>
          <cell r="B138" t="str">
            <v>Příložné odporové čidlo
NS 141.65
rozsah 0°C až 130°C
obj. Č. 01 700 200</v>
          </cell>
          <cell r="C138" t="str">
            <v>SENSIT
Rožnov p. R.</v>
          </cell>
          <cell r="D138">
            <v>750</v>
          </cell>
          <cell r="E138">
            <v>19</v>
          </cell>
        </row>
        <row r="139">
          <cell r="A139" t="str">
            <v>2-M1.1
2-M1.2
</v>
          </cell>
          <cell r="B139" t="str">
            <v>Kulový kohout Giacomini DN 25, PN 25
s el. pohonem PPN2 20.04.07.20/230VAC
se sig. SO,SZ, bez vysílače</v>
          </cell>
          <cell r="C139" t="str">
            <v>Ekorex
Nová Paka</v>
          </cell>
          <cell r="D139">
            <v>3860</v>
          </cell>
          <cell r="E139">
            <v>50</v>
          </cell>
        </row>
        <row r="140">
          <cell r="A140" t="str">
            <v>2-M1.1
2-M1.2
</v>
          </cell>
          <cell r="B140" t="str">
            <v>Kulový kohout Giacomini DN 32, PN 25
s el. pohonem PPN2 35.04.07.20/230VAC
se sig. SO,SZ, bez vysílače</v>
          </cell>
          <cell r="C140" t="str">
            <v>Ekorex
Nová Paka</v>
          </cell>
          <cell r="D140">
            <v>4070</v>
          </cell>
          <cell r="E140">
            <v>50</v>
          </cell>
        </row>
        <row r="141">
          <cell r="A141" t="str">
            <v>2-M1.1
2-M1.2
</v>
          </cell>
          <cell r="B141" t="str">
            <v>Kulový kohout Giacomini DN 40, PN 25
s el. pohonem PPN2 65.04.07.00/230VAC
se sig. SO,SZ, bez vysílače</v>
          </cell>
          <cell r="C141" t="str">
            <v>Ekorex
Nová Paka</v>
          </cell>
          <cell r="D141">
            <v>7790</v>
          </cell>
          <cell r="E141">
            <v>50</v>
          </cell>
        </row>
        <row r="142">
          <cell r="A142" t="str">
            <v>2-M1.1
2-M1.2
</v>
          </cell>
          <cell r="B142" t="str">
            <v>Kulový kohout Giacomini DN 50, PN25
s el. pohonem PPN2 65.04.07.00/230VAC
se sig. SO,SZ, bez vysílače</v>
          </cell>
          <cell r="C142" t="str">
            <v>Ekorex
Nová Paka</v>
          </cell>
          <cell r="D142">
            <v>7980</v>
          </cell>
          <cell r="E142">
            <v>50</v>
          </cell>
        </row>
        <row r="143">
          <cell r="A143" t="str">
            <v>3-YV1
4-YV1</v>
          </cell>
          <cell r="B143" t="str">
            <v>Dvoucestný elektromagnetický ventil DN 20
typ EVPE 2020.01, 220 VAC</v>
          </cell>
          <cell r="C143" t="str">
            <v>PEVEKO
Boršice u B.</v>
          </cell>
          <cell r="D143">
            <v>1200</v>
          </cell>
          <cell r="E143">
            <v>50</v>
          </cell>
        </row>
        <row r="144">
          <cell r="A144" t="str">
            <v>3-YV1
4-YV1</v>
          </cell>
          <cell r="B144" t="str">
            <v>Dvoucestný elektromagnetický ventil DN 30 
typ EVPE 2030.01, 220 VAC</v>
          </cell>
          <cell r="C144" t="str">
            <v>PEVEKO
Boršice u B.</v>
          </cell>
          <cell r="D144">
            <v>1600</v>
          </cell>
          <cell r="E144">
            <v>50</v>
          </cell>
        </row>
        <row r="145">
          <cell r="A145" t="str">
            <v>3-YV1
4-YV1</v>
          </cell>
          <cell r="B145" t="str">
            <v>Dvoucestný elektromagnetický ventil DN 40 
typ EVPE 2040.01, 220 VAC</v>
          </cell>
          <cell r="C145" t="str">
            <v>PEVEKO
Boršice u B.</v>
          </cell>
          <cell r="D145">
            <v>1900</v>
          </cell>
          <cell r="E145">
            <v>50</v>
          </cell>
        </row>
        <row r="146">
          <cell r="A146" t="str">
            <v>7-M1</v>
          </cell>
          <cell r="B146" t="str">
            <v>Cirkulační čerpadlo TUV
220 VAC</v>
          </cell>
          <cell r="E146">
            <v>40</v>
          </cell>
        </row>
        <row r="147">
          <cell r="A147" t="str">
            <v>7-M1</v>
          </cell>
          <cell r="B147" t="str">
            <v>Cirkulační čerpadlo TUV
3 x 380/220 VAC</v>
          </cell>
          <cell r="E147">
            <v>60</v>
          </cell>
        </row>
        <row r="148">
          <cell r="A148" t="str">
            <v>7-M1</v>
          </cell>
          <cell r="B148" t="str">
            <v>Nabíjecí čerpadlo TUV
220 VAC</v>
          </cell>
          <cell r="E148">
            <v>40</v>
          </cell>
        </row>
        <row r="155">
          <cell r="B155" t="str">
            <v>Rozvaděč RD2</v>
          </cell>
        </row>
        <row r="156">
          <cell r="A156" t="str">
            <v>r3</v>
          </cell>
          <cell r="B156" t="str">
            <v>Rozvaděčová skříň 2000x2400x400</v>
          </cell>
          <cell r="C156" t="str">
            <v>Schrack</v>
          </cell>
          <cell r="D156">
            <v>38000</v>
          </cell>
          <cell r="E156">
            <v>900</v>
          </cell>
        </row>
        <row r="157">
          <cell r="A157" t="str">
            <v>r2</v>
          </cell>
          <cell r="B157" t="str">
            <v>Rozvaděčová skříň 2000x800x400</v>
          </cell>
          <cell r="C157" t="str">
            <v>ZPA Pečky</v>
          </cell>
          <cell r="D157">
            <v>14000</v>
          </cell>
          <cell r="E157">
            <v>550</v>
          </cell>
        </row>
        <row r="158">
          <cell r="A158" t="str">
            <v>r1</v>
          </cell>
          <cell r="B158" t="str">
            <v>Rozvaděčová skříň 210x675x450</v>
          </cell>
          <cell r="C158" t="str">
            <v>atyp</v>
          </cell>
          <cell r="D158">
            <v>0</v>
          </cell>
          <cell r="E158">
            <v>0</v>
          </cell>
        </row>
        <row r="159">
          <cell r="A159" t="str">
            <v>v1</v>
          </cell>
        </row>
        <row r="160">
          <cell r="A160" t="str">
            <v>v9</v>
          </cell>
          <cell r="B160" t="str">
            <v>vývodka GP 9</v>
          </cell>
          <cell r="C160" t="str">
            <v>Elektram</v>
          </cell>
          <cell r="D160">
            <v>5</v>
          </cell>
        </row>
        <row r="161">
          <cell r="A161" t="str">
            <v>v11</v>
          </cell>
          <cell r="B161" t="str">
            <v>vývodka GP 11</v>
          </cell>
          <cell r="C161" t="str">
            <v>Elektram</v>
          </cell>
          <cell r="D161">
            <v>5.3</v>
          </cell>
        </row>
        <row r="162">
          <cell r="A162" t="str">
            <v>v13</v>
          </cell>
          <cell r="B162" t="str">
            <v>vývodka GP 13.5</v>
          </cell>
          <cell r="C162" t="str">
            <v>Elektram</v>
          </cell>
          <cell r="D162">
            <v>5.6</v>
          </cell>
        </row>
        <row r="163">
          <cell r="A163" t="str">
            <v>v16</v>
          </cell>
          <cell r="B163" t="str">
            <v>vývodka GP 16</v>
          </cell>
          <cell r="C163" t="str">
            <v>Elektram</v>
          </cell>
          <cell r="D163">
            <v>7.6</v>
          </cell>
        </row>
        <row r="164">
          <cell r="A164" t="str">
            <v>v29</v>
          </cell>
          <cell r="B164" t="str">
            <v>vývodka GP 29</v>
          </cell>
          <cell r="C164" t="str">
            <v>Elektram</v>
          </cell>
          <cell r="D164">
            <v>14</v>
          </cell>
        </row>
        <row r="166">
          <cell r="A166" t="str">
            <v>sv2,5</v>
          </cell>
          <cell r="B166" t="str">
            <v>Svorka řadová - šedá M2,5/5</v>
          </cell>
          <cell r="C166" t="str">
            <v>Entrelec</v>
          </cell>
          <cell r="D166">
            <v>12</v>
          </cell>
        </row>
        <row r="167">
          <cell r="A167" t="str">
            <v>sv2,5m</v>
          </cell>
          <cell r="B167" t="str">
            <v>Svorka řadová - světle modrá M2,5/5.N</v>
          </cell>
          <cell r="C167" t="str">
            <v>Entrelec</v>
          </cell>
          <cell r="D167">
            <v>13</v>
          </cell>
        </row>
        <row r="168">
          <cell r="A168" t="str">
            <v>sv2,5ž</v>
          </cell>
          <cell r="B168" t="str">
            <v>Svorka řadová - žlutozelená M2,5/5.P</v>
          </cell>
          <cell r="C168" t="str">
            <v>Entrelec</v>
          </cell>
          <cell r="D168">
            <v>44</v>
          </cell>
        </row>
        <row r="170">
          <cell r="A170" t="str">
            <v>sv4</v>
          </cell>
          <cell r="B170" t="str">
            <v>Svorka řadová - šedá M4/6</v>
          </cell>
          <cell r="C170" t="str">
            <v>Entrelec</v>
          </cell>
          <cell r="D170">
            <v>12.2</v>
          </cell>
        </row>
        <row r="171">
          <cell r="A171" t="str">
            <v>sv4m</v>
          </cell>
          <cell r="B171" t="str">
            <v>Svorka řadová - světle modrá M4/6.N</v>
          </cell>
          <cell r="C171" t="str">
            <v>Entrelec</v>
          </cell>
          <cell r="D171">
            <v>13.2</v>
          </cell>
        </row>
        <row r="172">
          <cell r="A172" t="str">
            <v>sv4ž</v>
          </cell>
          <cell r="B172" t="str">
            <v>Svorka řadová - žlutozelená M4/6.P</v>
          </cell>
          <cell r="C172" t="str">
            <v>Entrelec</v>
          </cell>
          <cell r="D172">
            <v>44</v>
          </cell>
        </row>
        <row r="174">
          <cell r="A174" t="str">
            <v>svj</v>
          </cell>
          <cell r="B174" t="str">
            <v>Svorka rozjišťovací M4/8SF</v>
          </cell>
          <cell r="C174" t="str">
            <v>Entrelec</v>
          </cell>
          <cell r="D174">
            <v>49</v>
          </cell>
        </row>
        <row r="176">
          <cell r="A176" t="str">
            <v>žG/R</v>
          </cell>
          <cell r="B176" t="str">
            <v>Indikační svítidlo HDS-95/G/R</v>
          </cell>
          <cell r="C176" t="str">
            <v>Eleco</v>
          </cell>
          <cell r="D176">
            <v>119</v>
          </cell>
        </row>
        <row r="177">
          <cell r="A177" t="str">
            <v>žG230</v>
          </cell>
          <cell r="B177" t="str">
            <v>Indikační svítidlo HDS-95/G, 230 VAC</v>
          </cell>
          <cell r="C177" t="str">
            <v>Eleco</v>
          </cell>
          <cell r="D177">
            <v>119</v>
          </cell>
        </row>
        <row r="178">
          <cell r="A178" t="str">
            <v>žG24</v>
          </cell>
          <cell r="B178" t="str">
            <v>Indikační svítidlo HDS-95/G, 24 VDC</v>
          </cell>
          <cell r="C178" t="str">
            <v>Eleco</v>
          </cell>
          <cell r="D178">
            <v>119</v>
          </cell>
        </row>
        <row r="179">
          <cell r="A179" t="str">
            <v>žR</v>
          </cell>
          <cell r="B179" t="str">
            <v>Indikační svítidlo HDS-95/R</v>
          </cell>
          <cell r="C179" t="str">
            <v>Eleco</v>
          </cell>
          <cell r="D179">
            <v>119</v>
          </cell>
        </row>
        <row r="180">
          <cell r="A180" t="str">
            <v>T10stisk</v>
          </cell>
          <cell r="B180" t="str">
            <v>Stiskací hlavice černá T10A</v>
          </cell>
          <cell r="C180" t="str">
            <v>Groupe-Schneider</v>
          </cell>
          <cell r="D180">
            <v>54</v>
          </cell>
        </row>
        <row r="181">
          <cell r="A181" t="str">
            <v>T103pol</v>
          </cell>
          <cell r="B181" t="str">
            <v>Ovládací hlavice trojpolohová T10 B ČE</v>
          </cell>
          <cell r="C181" t="str">
            <v>Groupe-Schneider</v>
          </cell>
          <cell r="D181">
            <v>69</v>
          </cell>
        </row>
        <row r="182">
          <cell r="A182" t="str">
            <v>T102pol</v>
          </cell>
          <cell r="B182" t="str">
            <v>Ovládací hlavice dvojpolohová T10 G ČE </v>
          </cell>
          <cell r="C182" t="str">
            <v>Groupe-Schneider</v>
          </cell>
          <cell r="D182">
            <v>67</v>
          </cell>
        </row>
        <row r="183">
          <cell r="A183" t="str">
            <v>přepj</v>
          </cell>
          <cell r="B183" t="str">
            <v>Přepínací jednotka T10 Z 111 Z</v>
          </cell>
          <cell r="C183" t="str">
            <v>Groupe-Schneider</v>
          </cell>
          <cell r="D183">
            <v>51</v>
          </cell>
        </row>
        <row r="184">
          <cell r="A184" t="str">
            <v>spinj</v>
          </cell>
          <cell r="B184" t="str">
            <v>Spínací jednotka T10 Z 011 Y</v>
          </cell>
          <cell r="C184" t="str">
            <v>Groupe-Schneider</v>
          </cell>
          <cell r="D184">
            <v>43</v>
          </cell>
        </row>
        <row r="185">
          <cell r="A185" t="str">
            <v>spoj</v>
          </cell>
          <cell r="B185" t="str">
            <v>Spojovací díl T10 SD 3</v>
          </cell>
          <cell r="C185" t="str">
            <v>Groupe-Schneider</v>
          </cell>
          <cell r="D185">
            <v>5.5</v>
          </cell>
        </row>
        <row r="187">
          <cell r="A187" t="str">
            <v>hlvyp</v>
          </cell>
          <cell r="B187" t="str">
            <v>Hlavní vypínač 3f/16A </v>
          </cell>
          <cell r="C187" t="str">
            <v>Končar</v>
          </cell>
          <cell r="D187">
            <v>343</v>
          </cell>
        </row>
        <row r="194">
          <cell r="A194" t="str">
            <v>Hlj</v>
          </cell>
          <cell r="B194" t="str">
            <v>Hlavní jistič BA 51 - 37 s pom. cívkou</v>
          </cell>
          <cell r="C194" t="str">
            <v>OEZ Letohrad</v>
          </cell>
          <cell r="D194">
            <v>4000</v>
          </cell>
        </row>
        <row r="196">
          <cell r="A196" t="str">
            <v>MS2,5-4</v>
          </cell>
          <cell r="B196" t="str">
            <v>Motorový spouštěč 2,5-4 A</v>
          </cell>
          <cell r="C196" t="str">
            <v>Schrack</v>
          </cell>
          <cell r="D196">
            <v>850</v>
          </cell>
        </row>
        <row r="197">
          <cell r="A197" t="str">
            <v>MS4-6,3</v>
          </cell>
          <cell r="B197" t="str">
            <v>Motorový spouštěč 4-6,3 A</v>
          </cell>
          <cell r="C197" t="str">
            <v>Schrack</v>
          </cell>
          <cell r="D197">
            <v>850</v>
          </cell>
        </row>
        <row r="198">
          <cell r="A198" t="str">
            <v>MS6,3-10</v>
          </cell>
          <cell r="B198" t="str">
            <v>Motorový spouštěč 6,3-10</v>
          </cell>
          <cell r="C198" t="str">
            <v>Schrack</v>
          </cell>
          <cell r="D198">
            <v>850</v>
          </cell>
        </row>
        <row r="199">
          <cell r="A199" t="str">
            <v>MS25-40</v>
          </cell>
          <cell r="B199" t="str">
            <v>Motorový spouštěč 25-40</v>
          </cell>
          <cell r="C199" t="str">
            <v>Schrack</v>
          </cell>
          <cell r="D199">
            <v>900</v>
          </cell>
        </row>
        <row r="204">
          <cell r="A204" t="str">
            <v>j0,4</v>
          </cell>
          <cell r="B204" t="str">
            <v>Jednopólový jistič LSN 0,4A/K</v>
          </cell>
          <cell r="C204" t="str">
            <v>OEZ Letohrad</v>
          </cell>
          <cell r="D204">
            <v>200</v>
          </cell>
        </row>
        <row r="205">
          <cell r="A205" t="str">
            <v>j4</v>
          </cell>
          <cell r="B205" t="str">
            <v>Jednopólový jistič Schrack 4A/C</v>
          </cell>
          <cell r="C205" t="str">
            <v>Schrack</v>
          </cell>
          <cell r="D205">
            <v>121</v>
          </cell>
        </row>
        <row r="206">
          <cell r="A206" t="str">
            <v>j6</v>
          </cell>
          <cell r="B206" t="str">
            <v>Jednopólový jistič Schrack 6A/C</v>
          </cell>
          <cell r="C206" t="str">
            <v>Schrack</v>
          </cell>
          <cell r="D206">
            <v>108</v>
          </cell>
        </row>
        <row r="207">
          <cell r="A207" t="str">
            <v>j2x3</v>
          </cell>
          <cell r="B207" t="str">
            <v>Třípólový jistič Schrack 2A/C</v>
          </cell>
          <cell r="C207" t="str">
            <v>Schrack</v>
          </cell>
          <cell r="D207">
            <v>346</v>
          </cell>
        </row>
        <row r="208">
          <cell r="A208" t="str">
            <v>j4x3</v>
          </cell>
          <cell r="B208" t="str">
            <v>Třípólový jistič Schrack 4A/C</v>
          </cell>
          <cell r="C208" t="str">
            <v>Schrack</v>
          </cell>
          <cell r="D208">
            <v>346</v>
          </cell>
        </row>
        <row r="209">
          <cell r="A209" t="str">
            <v>j6x3</v>
          </cell>
          <cell r="B209" t="str">
            <v>Třípólový jistič Schrack 6A/C</v>
          </cell>
          <cell r="C209" t="str">
            <v>Schrack</v>
          </cell>
          <cell r="D209">
            <v>346</v>
          </cell>
        </row>
        <row r="210">
          <cell r="A210" t="str">
            <v>j16x3</v>
          </cell>
          <cell r="B210" t="str">
            <v>Třípólový jistič Schrack 16A/C</v>
          </cell>
          <cell r="C210" t="str">
            <v>Schrack</v>
          </cell>
          <cell r="D210">
            <v>346</v>
          </cell>
        </row>
        <row r="211">
          <cell r="A211" t="str">
            <v>j25x3</v>
          </cell>
          <cell r="B211" t="str">
            <v>Třípólový jistič Schrack 25A/C</v>
          </cell>
          <cell r="C211" t="str">
            <v>Schrack</v>
          </cell>
          <cell r="D211">
            <v>346</v>
          </cell>
        </row>
        <row r="212">
          <cell r="A212" t="str">
            <v>j25x3</v>
          </cell>
          <cell r="B212" t="str">
            <v>Třípólový jistič Schrack 25A/C</v>
          </cell>
          <cell r="C212" t="str">
            <v>Schrack</v>
          </cell>
          <cell r="D212">
            <v>346</v>
          </cell>
        </row>
        <row r="213">
          <cell r="A213" t="str">
            <v>pm</v>
          </cell>
          <cell r="B213" t="str">
            <v>Pomocný spínač BD-H1, 1Z+1R</v>
          </cell>
          <cell r="C213" t="str">
            <v>Schrack</v>
          </cell>
          <cell r="D213">
            <v>150</v>
          </cell>
        </row>
        <row r="214">
          <cell r="A214" t="str">
            <v>st</v>
          </cell>
          <cell r="B214" t="str">
            <v>Stykač 3.f. 24VAC/LC1/LLC2-K06</v>
          </cell>
          <cell r="C214" t="str">
            <v>Groupe-Schneider</v>
          </cell>
          <cell r="D214">
            <v>210</v>
          </cell>
        </row>
        <row r="215">
          <cell r="A215" t="str">
            <v>stht</v>
          </cell>
          <cell r="B215" t="str">
            <v>Stykačová kombinace K2Y 40 S 230</v>
          </cell>
          <cell r="C215" t="str">
            <v>Schrack</v>
          </cell>
          <cell r="D215">
            <v>3760</v>
          </cell>
        </row>
        <row r="216">
          <cell r="B216" t="str">
            <v>Pomocný spínač 1Z+1R</v>
          </cell>
          <cell r="C216" t="str">
            <v>Schrack</v>
          </cell>
          <cell r="D216">
            <v>150</v>
          </cell>
        </row>
        <row r="217">
          <cell r="A217" t="str">
            <v>r2p</v>
          </cell>
          <cell r="B217" t="str">
            <v>Relé 2.párové RT II/2 464 524 Schrack</v>
          </cell>
          <cell r="C217" t="str">
            <v>Schrack</v>
          </cell>
          <cell r="D217">
            <v>145</v>
          </cell>
        </row>
        <row r="218">
          <cell r="A218" t="str">
            <v>pr2p</v>
          </cell>
          <cell r="B218" t="str">
            <v>Patice 2.párové RP 78 625 Schrack</v>
          </cell>
          <cell r="C218" t="str">
            <v>Schrack</v>
          </cell>
          <cell r="D218">
            <v>120</v>
          </cell>
        </row>
        <row r="219">
          <cell r="A219" t="str">
            <v>čr</v>
          </cell>
          <cell r="B219" t="str">
            <v>Časové relé</v>
          </cell>
          <cell r="C219" t="str">
            <v>Schrack</v>
          </cell>
          <cell r="D219">
            <v>800</v>
          </cell>
        </row>
        <row r="220">
          <cell r="A220" t="str">
            <v>lim</v>
          </cell>
          <cell r="B220" t="str">
            <v>Limitér analogových signálů LT1-1a</v>
          </cell>
          <cell r="C220" t="str">
            <v>DA Ostrava</v>
          </cell>
          <cell r="D220">
            <v>1675</v>
          </cell>
        </row>
        <row r="221">
          <cell r="A221" t="str">
            <v>alert8.1</v>
          </cell>
          <cell r="B221" t="str">
            <v>40 07003 901001
Poruchová signalizace ALERT 8.1
barva červená</v>
          </cell>
          <cell r="C221" t="str">
            <v>ZPA Ekoreg
Ústí n/L</v>
          </cell>
          <cell r="D221">
            <v>2450</v>
          </cell>
        </row>
        <row r="222">
          <cell r="A222" t="str">
            <v>z3a</v>
          </cell>
          <cell r="B222" t="str">
            <v>Zdroj bezpečného napětí 230VAC/24VAC 75W</v>
          </cell>
          <cell r="C222" t="str">
            <v>Comel</v>
          </cell>
          <cell r="D222">
            <v>341</v>
          </cell>
        </row>
        <row r="223">
          <cell r="A223" t="str">
            <v>z4a</v>
          </cell>
          <cell r="B223" t="str">
            <v>Zdroj bezpečného napětí 230VAC/24VAC 100W</v>
          </cell>
          <cell r="C223" t="str">
            <v>Comel</v>
          </cell>
          <cell r="D223">
            <v>600</v>
          </cell>
        </row>
        <row r="224">
          <cell r="A224" t="str">
            <v>prOV100</v>
          </cell>
          <cell r="B224" t="str">
            <v>Převodník odporového signálu
typ GR - 00.01.42
vstup OV 100
výstup 4-20 mA</v>
          </cell>
          <cell r="C224" t="str">
            <v>Ekorex Lázně
Bohdaneč</v>
          </cell>
          <cell r="D224">
            <v>1400</v>
          </cell>
        </row>
        <row r="225">
          <cell r="A225" t="str">
            <v>prPt100</v>
          </cell>
          <cell r="B225" t="str">
            <v>Převodník pro Pt 100 na lištu DIN 
typ GP - 32.00.40
rozsah 0 až 400 stC
vstup Pt 100
výstup 4-20 mA</v>
          </cell>
          <cell r="C225" t="str">
            <v>Ekorex Lázně
Bohdaneč</v>
          </cell>
          <cell r="D225">
            <v>1400</v>
          </cell>
        </row>
        <row r="226">
          <cell r="A226" t="str">
            <v>z1a</v>
          </cell>
          <cell r="B226" t="str">
            <v>Stabilizovaný napájecí zdroj 230VAC/24VDC, 1A</v>
          </cell>
          <cell r="C226" t="str">
            <v>Axima</v>
          </cell>
          <cell r="D226">
            <v>1664</v>
          </cell>
        </row>
        <row r="227">
          <cell r="A227" t="str">
            <v>zs01</v>
          </cell>
          <cell r="B227" t="str">
            <v>Stabilizovaný zdroj ZS 01 230VAC/24VDC </v>
          </cell>
          <cell r="C227" t="str">
            <v>JSP
Nová Paka</v>
          </cell>
          <cell r="D227">
            <v>900</v>
          </cell>
        </row>
        <row r="228">
          <cell r="A228" t="str">
            <v>zs0110V</v>
          </cell>
          <cell r="B228" t="str">
            <v>Stabilizivaný zdroj ZS 01, 230 VAC/10 VDC</v>
          </cell>
          <cell r="C228" t="str">
            <v>JSP
Nová Paka</v>
          </cell>
          <cell r="D228">
            <v>900</v>
          </cell>
        </row>
        <row r="229">
          <cell r="A229" t="str">
            <v>zás</v>
          </cell>
          <cell r="B229" t="str">
            <v>Světelná zásuvka 230VAC/10A na DIN lištu</v>
          </cell>
          <cell r="C229" t="str">
            <v>Comel</v>
          </cell>
          <cell r="D229">
            <v>125</v>
          </cell>
        </row>
        <row r="230">
          <cell r="A230" t="str">
            <v>Osv</v>
          </cell>
          <cell r="B230" t="str">
            <v>Osvětlení</v>
          </cell>
          <cell r="C230" t="str">
            <v>ostatní</v>
          </cell>
          <cell r="D230">
            <v>1800</v>
          </cell>
        </row>
        <row r="231">
          <cell r="A231" t="str">
            <v>elměr </v>
          </cell>
          <cell r="B231" t="str">
            <v>Elektroměr třífázový, CEr15467</v>
          </cell>
          <cell r="C231" t="str">
            <v>Merlin&amp;G</v>
          </cell>
          <cell r="D231">
            <v>4470</v>
          </cell>
        </row>
        <row r="232">
          <cell r="A232" t="str">
            <v>krel</v>
          </cell>
          <cell r="B232" t="str">
            <v>Krabice Schiller vč. těsnění pro elektroměr</v>
          </cell>
          <cell r="C232" t="str">
            <v>Elektram</v>
          </cell>
          <cell r="D232">
            <v>340</v>
          </cell>
        </row>
        <row r="233">
          <cell r="A233" t="str">
            <v>ptr</v>
          </cell>
          <cell r="B233" t="str">
            <v>Proudový transformátor 50/5 A, 15577</v>
          </cell>
          <cell r="C233" t="str">
            <v>Merlin&amp;G</v>
          </cell>
          <cell r="D233">
            <v>448</v>
          </cell>
        </row>
        <row r="235">
          <cell r="A235" t="str">
            <v>dtr</v>
          </cell>
          <cell r="B235" t="str">
            <v>Přepěťová ochrana na datové vedení DTR1/12</v>
          </cell>
          <cell r="C235" t="str">
            <v>HAKEL</v>
          </cell>
          <cell r="D235">
            <v>1200</v>
          </cell>
        </row>
        <row r="236">
          <cell r="A236" t="str">
            <v>pik</v>
          </cell>
          <cell r="B236" t="str">
            <v>Přepěťová ochrana s vf. Filtrem PI-K4</v>
          </cell>
          <cell r="C236" t="str">
            <v>HAKEL</v>
          </cell>
          <cell r="D236">
            <v>2500</v>
          </cell>
        </row>
        <row r="237">
          <cell r="A237" t="str">
            <v>pIII/1</v>
          </cell>
          <cell r="B237" t="str">
            <v>Přepěťová ochrana PIII/1</v>
          </cell>
          <cell r="C237" t="str">
            <v>HAKEL</v>
          </cell>
          <cell r="D237">
            <v>2100</v>
          </cell>
        </row>
        <row r="238">
          <cell r="A238" t="str">
            <v>PIL</v>
          </cell>
          <cell r="B238" t="str">
            <v>Oddělovací impedance PI-L</v>
          </cell>
          <cell r="C238" t="str">
            <v>HAKEL</v>
          </cell>
          <cell r="D238">
            <v>800</v>
          </cell>
        </row>
        <row r="239">
          <cell r="A239" t="str">
            <v>š50</v>
          </cell>
          <cell r="B239" t="str">
            <v>Štítek plast 50x105 mm</v>
          </cell>
          <cell r="C239" t="str">
            <v>ostatní</v>
          </cell>
          <cell r="D239">
            <v>45</v>
          </cell>
        </row>
        <row r="240">
          <cell r="A240" t="str">
            <v>š10</v>
          </cell>
          <cell r="B240" t="str">
            <v>Štítek plast 10x50 mm</v>
          </cell>
          <cell r="C240" t="str">
            <v>ostatní</v>
          </cell>
          <cell r="D240">
            <v>15</v>
          </cell>
        </row>
        <row r="241">
          <cell r="A241" t="str">
            <v>vod</v>
          </cell>
          <cell r="B241" t="str">
            <v>Vodiče rozvaděče</v>
          </cell>
          <cell r="C241" t="str">
            <v>ostatní</v>
          </cell>
          <cell r="D241">
            <v>8</v>
          </cell>
        </row>
        <row r="242">
          <cell r="A242" t="str">
            <v>ost</v>
          </cell>
          <cell r="B242" t="str">
            <v>Ostatní materiál</v>
          </cell>
          <cell r="C242" t="str">
            <v>ostatní</v>
          </cell>
          <cell r="D242">
            <v>400</v>
          </cell>
        </row>
        <row r="243">
          <cell r="A243" t="str">
            <v>mont</v>
          </cell>
          <cell r="B243" t="str">
            <v>Montáž rozvaděče</v>
          </cell>
          <cell r="C243" t="str">
            <v>Energie MaR</v>
          </cell>
          <cell r="D243">
            <v>150</v>
          </cell>
        </row>
        <row r="245">
          <cell r="B245" t="str">
            <v>Řídící systém</v>
          </cell>
        </row>
        <row r="246">
          <cell r="A246" t="str">
            <v>ns950ram6</v>
          </cell>
          <cell r="B246" t="str">
            <v>Rozšiřovací rám pro 6 pozic RM-13</v>
          </cell>
          <cell r="C246" t="str">
            <v>Teco</v>
          </cell>
          <cell r="D246">
            <v>4550</v>
          </cell>
        </row>
        <row r="247">
          <cell r="A247" t="str">
            <v>ns950kryt</v>
          </cell>
          <cell r="B247" t="str">
            <v>Kryt prázdné pozice DUM-02</v>
          </cell>
          <cell r="C247" t="str">
            <v>Teco</v>
          </cell>
          <cell r="D247">
            <v>105</v>
          </cell>
        </row>
        <row r="248">
          <cell r="A248" t="str">
            <v>ns950zdroj</v>
          </cell>
          <cell r="B248" t="str">
            <v>Napájecí zdroj  AC-60W/230</v>
          </cell>
          <cell r="C248" t="str">
            <v>Teco</v>
          </cell>
          <cell r="D248">
            <v>5750</v>
          </cell>
        </row>
        <row r="249">
          <cell r="A249" t="str">
            <v>ns950CPM-1D</v>
          </cell>
          <cell r="B249" t="str">
            <v>Centrální jednotka CPM-1D</v>
          </cell>
          <cell r="C249" t="str">
            <v>Teco</v>
          </cell>
          <cell r="D249">
            <v>18900</v>
          </cell>
        </row>
        <row r="250">
          <cell r="A250" t="str">
            <v>ns950eeprom32</v>
          </cell>
          <cell r="B250" t="str">
            <v>Paměť EEPROM 32 kB</v>
          </cell>
          <cell r="C250" t="str">
            <v>Teco</v>
          </cell>
          <cell r="D250">
            <v>490</v>
          </cell>
        </row>
        <row r="251">
          <cell r="A251" t="str">
            <v>ns950</v>
          </cell>
          <cell r="B251" t="str">
            <v>Přídavná jednotka SC-11, rozšíř. sériové kanály</v>
          </cell>
          <cell r="C251" t="str">
            <v>Teco</v>
          </cell>
          <cell r="D251">
            <v>5450</v>
          </cell>
        </row>
        <row r="252">
          <cell r="A252" t="str">
            <v>ns950mr04</v>
          </cell>
          <cell r="B252" t="str">
            <v>Sériové rozhraní MR-04 RS 485 PIGGYBACK</v>
          </cell>
          <cell r="C252" t="str">
            <v>Teco</v>
          </cell>
          <cell r="D252">
            <v>480</v>
          </cell>
        </row>
        <row r="253">
          <cell r="A253" t="str">
            <v>ns950IB48</v>
          </cell>
          <cell r="B253" t="str">
            <v>Vstupní binární jednotka IB-48</v>
          </cell>
          <cell r="C253" t="str">
            <v>Teco</v>
          </cell>
          <cell r="D253">
            <v>7250</v>
          </cell>
        </row>
        <row r="254">
          <cell r="A254" t="str">
            <v>ns950OS27</v>
          </cell>
          <cell r="B254" t="str">
            <v>Výstupní binární jednotka OS-27</v>
          </cell>
          <cell r="C254" t="str">
            <v>Teco</v>
          </cell>
          <cell r="D254">
            <v>9450</v>
          </cell>
        </row>
        <row r="255">
          <cell r="A255" t="str">
            <v>ns950IT04</v>
          </cell>
          <cell r="B255" t="str">
            <v>Analogová jednotka IT-04</v>
          </cell>
          <cell r="C255" t="str">
            <v>Teco</v>
          </cell>
          <cell r="D255">
            <v>12770</v>
          </cell>
        </row>
        <row r="256">
          <cell r="A256" t="str">
            <v>ns950IT15</v>
          </cell>
          <cell r="B256" t="str">
            <v>Analogová jednotka IT-15</v>
          </cell>
          <cell r="C256" t="str">
            <v>Teco</v>
          </cell>
          <cell r="D256">
            <v>7200</v>
          </cell>
        </row>
        <row r="257">
          <cell r="A257" t="str">
            <v>ns950XL45</v>
          </cell>
          <cell r="B257" t="str">
            <v>Externí svorkovnice XL-45</v>
          </cell>
          <cell r="C257" t="str">
            <v>Teco</v>
          </cell>
          <cell r="D257">
            <v>940</v>
          </cell>
        </row>
        <row r="258">
          <cell r="A258" t="str">
            <v>ns950XL45kab</v>
          </cell>
          <cell r="B258" t="str">
            <v>Kabel spojení XL-45..IB48, OS-27, 3m</v>
          </cell>
          <cell r="C258" t="str">
            <v>Teco</v>
          </cell>
          <cell r="D258">
            <v>1350</v>
          </cell>
        </row>
        <row r="259">
          <cell r="A259" t="str">
            <v>ID04</v>
          </cell>
          <cell r="B259" t="str">
            <v>Operátorský panel ID-04, LCD 4x20, RS-232</v>
          </cell>
          <cell r="C259" t="str">
            <v>Teco</v>
          </cell>
          <cell r="D259">
            <v>6900</v>
          </cell>
        </row>
        <row r="260">
          <cell r="A260" t="str">
            <v>ID04kab</v>
          </cell>
          <cell r="B260" t="str">
            <v>Kabel pro ID-04</v>
          </cell>
          <cell r="C260" t="str">
            <v>Teco</v>
          </cell>
          <cell r="D260">
            <v>950</v>
          </cell>
        </row>
        <row r="261">
          <cell r="A261" t="str">
            <v>NS950PCkab</v>
          </cell>
          <cell r="B261" t="str">
            <v>Kabel pro komunikaci </v>
          </cell>
          <cell r="C261" t="str">
            <v>Teco</v>
          </cell>
          <cell r="D261">
            <v>980</v>
          </cell>
        </row>
        <row r="262">
          <cell r="A262" t="str">
            <v>PS25/24</v>
          </cell>
          <cell r="B262" t="str">
            <v>Napájecí zdroj  PS-25/24, 230 VAC/24 VDC, 1 A</v>
          </cell>
          <cell r="C262" t="str">
            <v>Teco</v>
          </cell>
          <cell r="D262">
            <v>1680</v>
          </cell>
        </row>
        <row r="264">
          <cell r="A264" t="str">
            <v>dx2</v>
          </cell>
          <cell r="B264" t="str">
            <v>Regulátor DX 9100 - 8454</v>
          </cell>
          <cell r="C264" t="str">
            <v>Johnson 
Controls</v>
          </cell>
          <cell r="D264">
            <v>47403</v>
          </cell>
        </row>
        <row r="265">
          <cell r="A265" t="str">
            <v>dx2ms</v>
          </cell>
          <cell r="B265" t="str">
            <v>Montážní souprava do panelu</v>
          </cell>
          <cell r="C265" t="str">
            <v>Johnson 
Controls</v>
          </cell>
          <cell r="D265">
            <v>5887</v>
          </cell>
        </row>
        <row r="266">
          <cell r="A266" t="str">
            <v>dxlcd</v>
          </cell>
          <cell r="B266" t="str">
            <v>DX LCD Displej - DT-9100-8004</v>
          </cell>
          <cell r="C266" t="str">
            <v>Johnson 
Controls</v>
          </cell>
          <cell r="D266">
            <v>28000</v>
          </cell>
        </row>
        <row r="267">
          <cell r="B267" t="str">
            <v>Rokytnice</v>
          </cell>
        </row>
        <row r="277">
          <cell r="A277" t="str">
            <v>řs204</v>
          </cell>
          <cell r="B277" t="str">
            <v>Regulátor TR 204</v>
          </cell>
          <cell r="C277" t="str">
            <v>Tecont</v>
          </cell>
          <cell r="D277">
            <v>26500</v>
          </cell>
        </row>
        <row r="278">
          <cell r="A278" t="str">
            <v>řs201</v>
          </cell>
          <cell r="B278" t="str">
            <v>Regulátor TR 201</v>
          </cell>
          <cell r="C278" t="str">
            <v>Tecont</v>
          </cell>
          <cell r="D278">
            <v>19500</v>
          </cell>
        </row>
        <row r="279">
          <cell r="A279" t="str">
            <v>řs203</v>
          </cell>
          <cell r="B279" t="str">
            <v>Regulátor TR 203</v>
          </cell>
          <cell r="C279" t="str">
            <v>Tecont</v>
          </cell>
          <cell r="D279">
            <v>23500</v>
          </cell>
        </row>
        <row r="281">
          <cell r="B281" t="str">
            <v>Software</v>
          </cell>
        </row>
        <row r="282">
          <cell r="A282" t="str">
            <v>řs204sw</v>
          </cell>
          <cell r="B282" t="str">
            <v>Software pro TR204</v>
          </cell>
          <cell r="C282" t="str">
            <v>Energie MaR</v>
          </cell>
          <cell r="D282">
            <v>14000</v>
          </cell>
        </row>
        <row r="283">
          <cell r="A283" t="str">
            <v>řs202sw</v>
          </cell>
          <cell r="B283" t="str">
            <v>Software pro TR202</v>
          </cell>
          <cell r="C283" t="str">
            <v>Energie MaR</v>
          </cell>
          <cell r="D283">
            <v>4400</v>
          </cell>
        </row>
        <row r="284">
          <cell r="A284" t="str">
            <v>řs203sw</v>
          </cell>
          <cell r="B284" t="str">
            <v>Software pro TR203</v>
          </cell>
          <cell r="C284" t="str">
            <v>Energie MaR</v>
          </cell>
          <cell r="D284">
            <v>5600</v>
          </cell>
        </row>
        <row r="285">
          <cell r="A285" t="str">
            <v>řs201swSTO</v>
          </cell>
          <cell r="B285" t="str">
            <v>Software pro TR201</v>
          </cell>
          <cell r="C285" t="str">
            <v>Energie MaR</v>
          </cell>
          <cell r="D285">
            <v>4200</v>
          </cell>
        </row>
        <row r="286">
          <cell r="A286" t="str">
            <v>řs203swSTO+VRS</v>
          </cell>
          <cell r="B286" t="str">
            <v>Software pro TR203</v>
          </cell>
          <cell r="C286" t="str">
            <v>Energie MaR</v>
          </cell>
          <cell r="D286">
            <v>5200</v>
          </cell>
        </row>
        <row r="287">
          <cell r="A287" t="str">
            <v>NS950SW</v>
          </cell>
          <cell r="B287" t="str">
            <v>Software pro NS 950</v>
          </cell>
          <cell r="C287" t="str">
            <v>Energie MaR</v>
          </cell>
          <cell r="D287">
            <v>39000</v>
          </cell>
        </row>
        <row r="288">
          <cell r="A288" t="str">
            <v>DX</v>
          </cell>
          <cell r="B288" t="str">
            <v>Software pro DX 9100</v>
          </cell>
          <cell r="C288" t="str">
            <v>Energie MaR</v>
          </cell>
          <cell r="D288">
            <v>18000</v>
          </cell>
        </row>
        <row r="289">
          <cell r="A289" t="str">
            <v>dt</v>
          </cell>
          <cell r="B289" t="str">
            <v>Software pro DT 9100</v>
          </cell>
          <cell r="C289" t="str">
            <v>Energie MaR</v>
          </cell>
          <cell r="D289">
            <v>6000</v>
          </cell>
        </row>
        <row r="291">
          <cell r="B291" t="str">
            <v>Spojovací části</v>
          </cell>
        </row>
        <row r="292">
          <cell r="A292" t="str">
            <v>jq2x08</v>
          </cell>
          <cell r="B292" t="str">
            <v>JQTQ 2x0,8</v>
          </cell>
          <cell r="C292" t="str">
            <v>Elektram/kab</v>
          </cell>
          <cell r="D292">
            <v>10.7</v>
          </cell>
          <cell r="E292">
            <v>2.5</v>
          </cell>
        </row>
        <row r="293">
          <cell r="A293" t="str">
            <v>jq4x08</v>
          </cell>
          <cell r="B293" t="str">
            <v>JQTQ 4x0,8</v>
          </cell>
          <cell r="C293" t="str">
            <v>Elektram/kab</v>
          </cell>
          <cell r="D293">
            <v>15.7</v>
          </cell>
          <cell r="E293">
            <v>2.5</v>
          </cell>
        </row>
        <row r="294">
          <cell r="A294" t="str">
            <v>j4</v>
          </cell>
          <cell r="B294" t="str">
            <v>JYTY 4x1</v>
          </cell>
          <cell r="C294" t="str">
            <v>Elektram/kab</v>
          </cell>
          <cell r="D294">
            <v>16.1</v>
          </cell>
          <cell r="E294">
            <v>2.5</v>
          </cell>
        </row>
        <row r="295">
          <cell r="A295" t="str">
            <v>j7</v>
          </cell>
          <cell r="B295" t="str">
            <v>JYTY 7x1</v>
          </cell>
          <cell r="C295" t="str">
            <v>Elektram/kab</v>
          </cell>
          <cell r="D295">
            <v>23.6</v>
          </cell>
          <cell r="E295">
            <v>2.5</v>
          </cell>
        </row>
        <row r="296">
          <cell r="A296" t="str">
            <v>cs2x1d</v>
          </cell>
          <cell r="B296" t="str">
            <v>CYSY 2x1D</v>
          </cell>
          <cell r="C296" t="str">
            <v>Elektram/kab</v>
          </cell>
          <cell r="D296">
            <v>6.5</v>
          </cell>
          <cell r="E296">
            <v>2.5</v>
          </cell>
        </row>
        <row r="297">
          <cell r="A297" t="str">
            <v>cs2x1a</v>
          </cell>
          <cell r="B297" t="str">
            <v>CYSY 2x1A</v>
          </cell>
          <cell r="C297" t="str">
            <v>Elektram/kab</v>
          </cell>
          <cell r="D297">
            <v>6.5</v>
          </cell>
          <cell r="E297">
            <v>2.5</v>
          </cell>
        </row>
        <row r="298">
          <cell r="A298" t="str">
            <v>cs3x1a</v>
          </cell>
          <cell r="B298" t="str">
            <v>CYSY 3x1A</v>
          </cell>
          <cell r="C298" t="str">
            <v>Elektram/kab</v>
          </cell>
          <cell r="D298">
            <v>8.5</v>
          </cell>
          <cell r="E298">
            <v>2.5</v>
          </cell>
        </row>
        <row r="299">
          <cell r="A299" t="str">
            <v>cs3x1c</v>
          </cell>
          <cell r="B299" t="str">
            <v>CYSY 3x1C</v>
          </cell>
          <cell r="C299" t="str">
            <v>Elektram/kab</v>
          </cell>
          <cell r="D299">
            <v>8.2</v>
          </cell>
          <cell r="E299">
            <v>2.5</v>
          </cell>
        </row>
        <row r="300">
          <cell r="A300" t="str">
            <v>cs4x1b</v>
          </cell>
          <cell r="B300" t="str">
            <v>CYSY 4x1B</v>
          </cell>
          <cell r="C300" t="str">
            <v>Elektram/kab</v>
          </cell>
          <cell r="D300">
            <v>10.2</v>
          </cell>
          <cell r="E300">
            <v>2.5</v>
          </cell>
        </row>
        <row r="301">
          <cell r="A301" t="str">
            <v>cs4x1c</v>
          </cell>
          <cell r="B301" t="str">
            <v>CYSY 4x1C</v>
          </cell>
          <cell r="C301" t="str">
            <v>Elektram/kab</v>
          </cell>
          <cell r="D301">
            <v>10.2</v>
          </cell>
          <cell r="E301">
            <v>3.5</v>
          </cell>
        </row>
        <row r="302">
          <cell r="A302" t="str">
            <v>cs4x1d</v>
          </cell>
          <cell r="B302" t="str">
            <v>CYSY 4x1D</v>
          </cell>
          <cell r="C302" t="str">
            <v>Elektram/kab</v>
          </cell>
          <cell r="D302">
            <v>10.2</v>
          </cell>
          <cell r="E302">
            <v>2.5</v>
          </cell>
        </row>
        <row r="304">
          <cell r="A304" t="str">
            <v>cs5x1c</v>
          </cell>
          <cell r="B304" t="str">
            <v>CYSY 5x1C</v>
          </cell>
          <cell r="C304" t="str">
            <v>Elektram/kab</v>
          </cell>
          <cell r="D304">
            <v>13</v>
          </cell>
          <cell r="E304">
            <v>2.5</v>
          </cell>
        </row>
        <row r="305">
          <cell r="A305" t="str">
            <v>cs7x1c</v>
          </cell>
          <cell r="B305" t="str">
            <v>CYSY 7x1C</v>
          </cell>
          <cell r="C305" t="str">
            <v>Elektram/kab</v>
          </cell>
          <cell r="D305">
            <v>16.5</v>
          </cell>
          <cell r="E305">
            <v>2.5</v>
          </cell>
        </row>
        <row r="306">
          <cell r="A306" t="str">
            <v>c3x1c</v>
          </cell>
          <cell r="B306" t="str">
            <v>CYKY 3x1,5C</v>
          </cell>
          <cell r="C306" t="str">
            <v>Elektram/kab</v>
          </cell>
          <cell r="D306">
            <v>8.5</v>
          </cell>
          <cell r="E306">
            <v>2.5</v>
          </cell>
        </row>
        <row r="307">
          <cell r="A307" t="str">
            <v>c4x1b</v>
          </cell>
          <cell r="B307" t="str">
            <v>CYKY 4x1,5B</v>
          </cell>
          <cell r="C307" t="str">
            <v>Elektram/kab</v>
          </cell>
          <cell r="D307">
            <v>10.6</v>
          </cell>
          <cell r="E307">
            <v>2.5</v>
          </cell>
        </row>
        <row r="308">
          <cell r="A308" t="str">
            <v>c7x1c</v>
          </cell>
          <cell r="B308" t="str">
            <v>CYKY 7x1,5C</v>
          </cell>
          <cell r="C308" t="str">
            <v>Elektram/kab</v>
          </cell>
          <cell r="D308">
            <v>17.2</v>
          </cell>
          <cell r="E308">
            <v>2.5</v>
          </cell>
        </row>
        <row r="309">
          <cell r="A309" t="str">
            <v>c19x1c</v>
          </cell>
          <cell r="B309" t="str">
            <v>CYKY 19x1,5C</v>
          </cell>
          <cell r="C309" t="str">
            <v>Elektram/kab</v>
          </cell>
          <cell r="D309">
            <v>50.4</v>
          </cell>
          <cell r="E309">
            <v>2.5</v>
          </cell>
        </row>
        <row r="310">
          <cell r="A310" t="str">
            <v>c5x2,5c</v>
          </cell>
          <cell r="B310" t="str">
            <v>CYKY 5x2,5C</v>
          </cell>
          <cell r="C310" t="str">
            <v>Elektram/kab</v>
          </cell>
          <cell r="D310">
            <v>20</v>
          </cell>
          <cell r="E310">
            <v>2.5</v>
          </cell>
        </row>
        <row r="311">
          <cell r="A311" t="str">
            <v>c4x6b</v>
          </cell>
          <cell r="B311" t="str">
            <v>CYKY 4x6B</v>
          </cell>
          <cell r="C311" t="str">
            <v>Elektram/kab</v>
          </cell>
          <cell r="D311">
            <v>34</v>
          </cell>
          <cell r="E311">
            <v>2.5</v>
          </cell>
        </row>
        <row r="313">
          <cell r="A313" t="str">
            <v>sy</v>
          </cell>
          <cell r="B313" t="str">
            <v>SYKFY 5x2x0,5</v>
          </cell>
          <cell r="C313" t="str">
            <v>Elektram/kab</v>
          </cell>
          <cell r="D313">
            <v>8.3</v>
          </cell>
          <cell r="E313">
            <v>2.5</v>
          </cell>
        </row>
        <row r="314">
          <cell r="A314" t="str">
            <v>uk4</v>
          </cell>
          <cell r="B314" t="str">
            <v>Ukončení kabelu do 4x4mm2</v>
          </cell>
          <cell r="C314" t="str">
            <v>Energie MaR</v>
          </cell>
          <cell r="D314">
            <v>0</v>
          </cell>
          <cell r="E314">
            <v>13.2</v>
          </cell>
        </row>
        <row r="315">
          <cell r="A315" t="str">
            <v>uk5</v>
          </cell>
          <cell r="B315" t="str">
            <v>Ukončení kabelu do 5x4mm2</v>
          </cell>
          <cell r="C315" t="str">
            <v>Energie MaR</v>
          </cell>
          <cell r="D315">
            <v>0</v>
          </cell>
          <cell r="E315">
            <v>19.8</v>
          </cell>
        </row>
        <row r="316">
          <cell r="A316" t="str">
            <v>uk7</v>
          </cell>
          <cell r="B316" t="str">
            <v>Ukončení kabelu do 7x4mm3</v>
          </cell>
          <cell r="C316" t="str">
            <v>Energie MaR</v>
          </cell>
          <cell r="D316">
            <v>0</v>
          </cell>
          <cell r="E316">
            <v>25</v>
          </cell>
        </row>
        <row r="317">
          <cell r="A317" t="str">
            <v>uk19</v>
          </cell>
          <cell r="B317" t="str">
            <v>Ukončení kabelu do 19x4mm4</v>
          </cell>
          <cell r="C317" t="str">
            <v>Energie MaR</v>
          </cell>
          <cell r="D317">
            <v>0</v>
          </cell>
          <cell r="E317">
            <v>48</v>
          </cell>
        </row>
        <row r="318">
          <cell r="A318" t="str">
            <v>ukst4</v>
          </cell>
          <cell r="B318" t="str">
            <v>Ukončení stíněného kabelu do 4x1mm2</v>
          </cell>
          <cell r="C318" t="str">
            <v>Energie MaR</v>
          </cell>
          <cell r="D318">
            <v>0</v>
          </cell>
          <cell r="E318">
            <v>32</v>
          </cell>
        </row>
        <row r="319">
          <cell r="A319" t="str">
            <v>žl250x100</v>
          </cell>
          <cell r="B319" t="str">
            <v>Kabelový žlab 250x100 vč. víka</v>
          </cell>
          <cell r="C319" t="str">
            <v>Elektram</v>
          </cell>
          <cell r="D319">
            <v>320</v>
          </cell>
          <cell r="E319">
            <v>46.6</v>
          </cell>
        </row>
        <row r="320">
          <cell r="A320" t="str">
            <v>kžl250x100</v>
          </cell>
          <cell r="B320" t="str">
            <v>Koleno kabelového žlabu 250x100 vč. víka</v>
          </cell>
          <cell r="C320" t="str">
            <v>Elektram</v>
          </cell>
          <cell r="D320">
            <v>270</v>
          </cell>
          <cell r="E320">
            <v>30.5</v>
          </cell>
        </row>
        <row r="321">
          <cell r="A321" t="str">
            <v>tžl250x100</v>
          </cell>
          <cell r="B321" t="str">
            <v>T kus kab. žlabu250x100 vč. víka</v>
          </cell>
          <cell r="C321" t="str">
            <v>Elektram</v>
          </cell>
          <cell r="D321">
            <v>410</v>
          </cell>
          <cell r="E321">
            <v>30.5</v>
          </cell>
        </row>
        <row r="322">
          <cell r="A322" t="str">
            <v>nž250</v>
          </cell>
          <cell r="B322" t="str">
            <v>Nosník kabelového žlabu 250</v>
          </cell>
          <cell r="C322" t="str">
            <v>Elektram</v>
          </cell>
          <cell r="D322">
            <v>37</v>
          </cell>
          <cell r="E322">
            <v>0</v>
          </cell>
        </row>
        <row r="323">
          <cell r="A323" t="str">
            <v>žl125x100</v>
          </cell>
          <cell r="B323" t="str">
            <v>Kabelový žlab 125x100 vč. víka</v>
          </cell>
          <cell r="C323" t="str">
            <v>Elektram</v>
          </cell>
          <cell r="D323">
            <v>180</v>
          </cell>
          <cell r="E323">
            <v>46.6</v>
          </cell>
        </row>
        <row r="324">
          <cell r="A324" t="str">
            <v>kžl125x100</v>
          </cell>
          <cell r="B324" t="str">
            <v>Koleno kabelového žlabu 125x100 vč. víka</v>
          </cell>
          <cell r="C324" t="str">
            <v>Elektram</v>
          </cell>
          <cell r="D324">
            <v>190</v>
          </cell>
          <cell r="E324">
            <v>30.5</v>
          </cell>
        </row>
        <row r="325">
          <cell r="A325" t="str">
            <v>tžl125x100</v>
          </cell>
          <cell r="B325" t="str">
            <v>T kus kab. žlabu125x100 vč. víka</v>
          </cell>
          <cell r="C325" t="str">
            <v>Elektram</v>
          </cell>
          <cell r="D325">
            <v>195</v>
          </cell>
          <cell r="E325">
            <v>30.5</v>
          </cell>
        </row>
        <row r="326">
          <cell r="A326" t="str">
            <v>žl125</v>
          </cell>
          <cell r="B326" t="str">
            <v>Kabelový žlab 125x50 vč. víka</v>
          </cell>
          <cell r="C326" t="str">
            <v>Elektram</v>
          </cell>
          <cell r="D326">
            <v>155</v>
          </cell>
          <cell r="E326">
            <v>46.6</v>
          </cell>
        </row>
        <row r="327">
          <cell r="A327" t="str">
            <v>kžl125</v>
          </cell>
          <cell r="B327" t="str">
            <v>Koleno kabelového žlabu 125x50 vč. víka</v>
          </cell>
          <cell r="C327" t="str">
            <v>Elektram</v>
          </cell>
          <cell r="D327">
            <v>175</v>
          </cell>
          <cell r="E327">
            <v>30.5</v>
          </cell>
        </row>
        <row r="328">
          <cell r="A328" t="str">
            <v>tžl125</v>
          </cell>
          <cell r="B328" t="str">
            <v>T kus kab. žlabu125x50 vč. víka</v>
          </cell>
          <cell r="C328" t="str">
            <v>Elektram</v>
          </cell>
          <cell r="D328">
            <v>182</v>
          </cell>
          <cell r="E328">
            <v>30.5</v>
          </cell>
        </row>
        <row r="329">
          <cell r="A329" t="str">
            <v>nž125</v>
          </cell>
          <cell r="B329" t="str">
            <v>Nosník kabelového žlabu 125</v>
          </cell>
          <cell r="C329" t="str">
            <v>Elektram</v>
          </cell>
          <cell r="D329">
            <v>31</v>
          </cell>
          <cell r="E329">
            <v>0</v>
          </cell>
        </row>
        <row r="330">
          <cell r="A330" t="str">
            <v>sžl100</v>
          </cell>
          <cell r="B330" t="str">
            <v>Spojka kabelového žlabu 100</v>
          </cell>
          <cell r="C330" t="str">
            <v>Elektram</v>
          </cell>
          <cell r="D330">
            <v>4.6</v>
          </cell>
          <cell r="E330">
            <v>0</v>
          </cell>
        </row>
        <row r="331">
          <cell r="A331" t="str">
            <v>žl50</v>
          </cell>
          <cell r="B331" t="str">
            <v>Kabelový žlab 62x50 vč. víka</v>
          </cell>
          <cell r="C331" t="str">
            <v>Elektram</v>
          </cell>
          <cell r="D331">
            <v>105</v>
          </cell>
          <cell r="E331">
            <v>46.6</v>
          </cell>
        </row>
        <row r="332">
          <cell r="A332" t="str">
            <v>kžl50</v>
          </cell>
          <cell r="B332" t="str">
            <v>Koleno kabelového žlabu 62x50 vč. víka</v>
          </cell>
          <cell r="C332" t="str">
            <v>Elektram</v>
          </cell>
          <cell r="D332">
            <v>137</v>
          </cell>
          <cell r="E332">
            <v>30.5</v>
          </cell>
        </row>
        <row r="333">
          <cell r="A333" t="str">
            <v>tžl50</v>
          </cell>
          <cell r="B333" t="str">
            <v>T kus kab. žlabu 62x50 vč. víka</v>
          </cell>
          <cell r="C333" t="str">
            <v>Elektram</v>
          </cell>
          <cell r="D333">
            <v>145.9</v>
          </cell>
          <cell r="E333">
            <v>30.5</v>
          </cell>
        </row>
        <row r="334">
          <cell r="A334" t="str">
            <v>nž62</v>
          </cell>
          <cell r="B334" t="str">
            <v>Nosník kabelového žlabu 62</v>
          </cell>
          <cell r="C334" t="str">
            <v>Elektram</v>
          </cell>
          <cell r="D334">
            <v>15.6</v>
          </cell>
          <cell r="E334">
            <v>0</v>
          </cell>
        </row>
        <row r="335">
          <cell r="A335" t="str">
            <v>sžl62</v>
          </cell>
          <cell r="B335" t="str">
            <v>Spojka kabelového žlabu 62</v>
          </cell>
          <cell r="C335" t="str">
            <v>Elektram</v>
          </cell>
          <cell r="D335">
            <v>2.4</v>
          </cell>
          <cell r="E335">
            <v>0</v>
          </cell>
        </row>
        <row r="336">
          <cell r="A336" t="str">
            <v>PVC16x16</v>
          </cell>
          <cell r="B336" t="str">
            <v>Lišta PVC 16x16 vč. víka</v>
          </cell>
          <cell r="C336" t="str">
            <v>Elektram</v>
          </cell>
          <cell r="D336">
            <v>11</v>
          </cell>
          <cell r="E336">
            <v>6</v>
          </cell>
        </row>
        <row r="337">
          <cell r="A337" t="str">
            <v>PVC40x20</v>
          </cell>
          <cell r="B337" t="str">
            <v>Lišta PVC 40x20 vč. víka</v>
          </cell>
          <cell r="C337" t="str">
            <v>Elektram</v>
          </cell>
          <cell r="D337">
            <v>20</v>
          </cell>
          <cell r="E337">
            <v>7</v>
          </cell>
        </row>
        <row r="338">
          <cell r="A338" t="str">
            <v>PVC40x40</v>
          </cell>
          <cell r="B338" t="str">
            <v>Lišta PVC 40x40 vč. víka</v>
          </cell>
          <cell r="C338" t="str">
            <v>Elektram</v>
          </cell>
          <cell r="D338">
            <v>33</v>
          </cell>
          <cell r="E338">
            <v>8</v>
          </cell>
        </row>
        <row r="339">
          <cell r="A339" t="str">
            <v>PZ13</v>
          </cell>
          <cell r="B339" t="str">
            <v>Pancéřová trubka PZ 13,5</v>
          </cell>
          <cell r="C339" t="str">
            <v>Elektram</v>
          </cell>
          <cell r="D339">
            <v>26.5</v>
          </cell>
          <cell r="E339">
            <v>4.8</v>
          </cell>
        </row>
        <row r="340">
          <cell r="A340" t="str">
            <v>PZ16</v>
          </cell>
          <cell r="B340" t="str">
            <v>Pancéřová trubka PZ 16</v>
          </cell>
          <cell r="C340" t="str">
            <v>Elektram</v>
          </cell>
          <cell r="D340">
            <v>28</v>
          </cell>
          <cell r="E340">
            <v>5</v>
          </cell>
        </row>
        <row r="341">
          <cell r="A341" t="str">
            <v>PZ21</v>
          </cell>
          <cell r="B341" t="str">
            <v>Pancéřová trubka PZ 21</v>
          </cell>
          <cell r="C341" t="str">
            <v>Elektram</v>
          </cell>
          <cell r="D341">
            <v>37</v>
          </cell>
          <cell r="E341">
            <v>8.45</v>
          </cell>
        </row>
        <row r="342">
          <cell r="A342" t="str">
            <v>CY6</v>
          </cell>
          <cell r="B342" t="str">
            <v>Vodič CY 6mm2 ŽZ</v>
          </cell>
          <cell r="C342" t="str">
            <v>Elektram</v>
          </cell>
          <cell r="D342">
            <v>8.9</v>
          </cell>
          <cell r="E342">
            <v>5.2</v>
          </cell>
        </row>
        <row r="343">
          <cell r="A343" t="str">
            <v>Zsv</v>
          </cell>
          <cell r="B343" t="str">
            <v>Zemnící svorky vč. CU pásků</v>
          </cell>
          <cell r="C343" t="str">
            <v>Elektram</v>
          </cell>
          <cell r="D343">
            <v>11</v>
          </cell>
          <cell r="E343">
            <v>4.5</v>
          </cell>
        </row>
        <row r="344">
          <cell r="A344" t="str">
            <v>H</v>
          </cell>
          <cell r="B344" t="str">
            <v>Upevňovací bod hmoždinkou</v>
          </cell>
          <cell r="C344" t="str">
            <v>Energie MaR</v>
          </cell>
          <cell r="D344">
            <v>4.5</v>
          </cell>
          <cell r="E344">
            <v>2.1</v>
          </cell>
        </row>
        <row r="345">
          <cell r="A345" t="str">
            <v>Jokl</v>
          </cell>
          <cell r="B345" t="str">
            <v>Profil Jokl 35x35 (perforovaný)</v>
          </cell>
          <cell r="C345" t="str">
            <v>ostatní</v>
          </cell>
          <cell r="D345">
            <v>45</v>
          </cell>
          <cell r="E345">
            <v>46</v>
          </cell>
        </row>
        <row r="346">
          <cell r="A346" t="str">
            <v>Přesun</v>
          </cell>
          <cell r="B346" t="str">
            <v>Přesun hmot</v>
          </cell>
          <cell r="C346" t="str">
            <v>ostatní</v>
          </cell>
          <cell r="E346">
            <v>120</v>
          </cell>
        </row>
        <row r="347">
          <cell r="A347" t="str">
            <v>propkrab</v>
          </cell>
          <cell r="B347" t="str">
            <v>Propojovací krabice na kotlích</v>
          </cell>
          <cell r="C347" t="str">
            <v>Energie MaR</v>
          </cell>
          <cell r="E347">
            <v>180</v>
          </cell>
        </row>
        <row r="349">
          <cell r="B349" t="str">
            <v>Formulář Slavkov</v>
          </cell>
        </row>
        <row r="350">
          <cell r="B350" t="str">
            <v>Odporový snímač teploty venkovní
NS 111.65
rozsah -30°C až 100°C
obj. č. 01 200 200</v>
          </cell>
          <cell r="C350" t="str">
            <v>SENSIT
Rožnov p. R.</v>
          </cell>
          <cell r="D350">
            <v>714</v>
          </cell>
          <cell r="E350">
            <v>19</v>
          </cell>
        </row>
        <row r="351">
          <cell r="B351" t="str">
            <v>Odporový snímač teploty do potrubí
NS 131.65 - 100
rozsah -30°C až 250°C
obj. č. 01 610 200</v>
          </cell>
          <cell r="C351" t="str">
            <v>SENSIT
Rožnov p. R.</v>
          </cell>
          <cell r="D351">
            <v>930</v>
          </cell>
          <cell r="E351">
            <v>19</v>
          </cell>
        </row>
        <row r="352">
          <cell r="B352" t="str">
            <v>Odporový snímač teploty prostorový
NS 101.30
rozsah -30°C až 100°C
obj. č. 01 100 200</v>
          </cell>
          <cell r="C352" t="str">
            <v>SENSIT
Rožnov p. R.</v>
          </cell>
          <cell r="D352">
            <v>432</v>
          </cell>
          <cell r="E352">
            <v>19</v>
          </cell>
        </row>
        <row r="353">
          <cell r="B353" t="str">
            <v>Směšovací ventil 3G25, DN25, PN 6
s el. pohonem ESBE 62P, řízený 0-10V</v>
          </cell>
          <cell r="C353" t="str">
            <v>Eko-Ekviterm </v>
          </cell>
          <cell r="D353">
            <v>4890</v>
          </cell>
          <cell r="E353">
            <v>50</v>
          </cell>
        </row>
        <row r="354">
          <cell r="B354" t="str">
            <v>Směšovací ventil 3G32, DN32 PN 6
s el. pohonem ESBE 62P, řízený 0-10V</v>
          </cell>
          <cell r="C354" t="str">
            <v>Eko-Ekviterm </v>
          </cell>
          <cell r="D354">
            <v>4950</v>
          </cell>
          <cell r="E354">
            <v>50</v>
          </cell>
        </row>
        <row r="355">
          <cell r="B355" t="str">
            <v>Směšovací ventil 3G40, DN40, PN 6
s el. pohonem ESBE 62P, řízený 0-10V</v>
          </cell>
          <cell r="C355" t="str">
            <v>Eko-Ekviterm </v>
          </cell>
          <cell r="D355">
            <v>5070</v>
          </cell>
          <cell r="E355">
            <v>50</v>
          </cell>
        </row>
        <row r="356">
          <cell r="B356" t="str">
            <v>Směšovací ventil 3G50, DN50, PN 6
s el. pohonem ESBE 62P, řízený 0-10V</v>
          </cell>
          <cell r="C356" t="str">
            <v>Eko-Ekviterm </v>
          </cell>
          <cell r="D356">
            <v>5840</v>
          </cell>
          <cell r="E356">
            <v>50</v>
          </cell>
        </row>
        <row r="357">
          <cell r="B357" t="str">
            <v>Oběhové čerpadlo top .vody
3 x 380/220 V</v>
          </cell>
          <cell r="D357">
            <v>0</v>
          </cell>
          <cell r="E357">
            <v>60</v>
          </cell>
        </row>
        <row r="358">
          <cell r="B358" t="str">
            <v>Odporový snímač teploty do potrubí
NS 131.65 - 220
rozsah -30°C až 250°C
obj. č. 01 630 200</v>
          </cell>
          <cell r="C358" t="str">
            <v>SENSIT
Rožnov p. R.</v>
          </cell>
          <cell r="D358">
            <v>978</v>
          </cell>
          <cell r="E358">
            <v>19</v>
          </cell>
        </row>
        <row r="359">
          <cell r="B359" t="str">
            <v>Příložné odporové čidlo
NS 141.65
rozsah 0°C až 130°C
obj. Č. 01 700 200</v>
          </cell>
          <cell r="C359" t="str">
            <v>SENSIT
Rožnov p. R.</v>
          </cell>
          <cell r="D359">
            <v>750</v>
          </cell>
          <cell r="E359">
            <v>19</v>
          </cell>
        </row>
        <row r="360">
          <cell r="B360" t="str">
            <v>Kulový kohout Giacomini DN 25, PN 25
s el. pohonem PPN2 20.04.07.20/230VAC
se sig. SO,SZ, bez vysílače</v>
          </cell>
          <cell r="C360" t="str">
            <v>Ekorex
Nová Paka</v>
          </cell>
          <cell r="D360">
            <v>3860</v>
          </cell>
          <cell r="E360">
            <v>50</v>
          </cell>
        </row>
        <row r="361">
          <cell r="B361" t="str">
            <v>Kulový kohout Giacomini DN 32, PN 25
s el. pohonem PPN2 35.04.07.20/230VAC
se sig. SO,SZ, bez vysílače</v>
          </cell>
          <cell r="C361" t="str">
            <v>Ekorex
Nová Paka</v>
          </cell>
          <cell r="D361">
            <v>4070</v>
          </cell>
          <cell r="E361">
            <v>50</v>
          </cell>
        </row>
        <row r="362">
          <cell r="B362" t="str">
            <v>Kulový kohout Giacomini DN 40, PN 25
s el. pohonem PPN2 65.04.07.00/230VAC
se sig. SO,SZ, bez vysílače</v>
          </cell>
          <cell r="C362" t="str">
            <v>Ekorex
Nová Paka</v>
          </cell>
          <cell r="D362">
            <v>7790</v>
          </cell>
          <cell r="E362">
            <v>50</v>
          </cell>
        </row>
        <row r="363">
          <cell r="B363" t="str">
            <v>Kulový kohout Giacomini DN 50, PN25
s el. pohonem PPN2 65.04.07.00/230VAC
se sig. SO,SZ, bez vysílače</v>
          </cell>
          <cell r="C363" t="str">
            <v>Ekorex
Nová Paka</v>
          </cell>
          <cell r="D363">
            <v>7980</v>
          </cell>
          <cell r="E363">
            <v>50</v>
          </cell>
        </row>
        <row r="364">
          <cell r="B364" t="str">
            <v>Dvoucestný elektromagnetický ventil DN 20
typ EVPE 2020.01, 220 VAC</v>
          </cell>
          <cell r="C364" t="str">
            <v>PEVEKO
Boršice u B.</v>
          </cell>
          <cell r="D364">
            <v>1200</v>
          </cell>
          <cell r="E364">
            <v>50</v>
          </cell>
        </row>
        <row r="365">
          <cell r="B365" t="str">
            <v>Dvoucestný elektromagnetický ventil DN 30 
typ EVPE 2030.01, 220 VAC</v>
          </cell>
          <cell r="C365" t="str">
            <v>PEVEKO
Boršice u B.</v>
          </cell>
          <cell r="D365">
            <v>1600</v>
          </cell>
          <cell r="E365">
            <v>50</v>
          </cell>
        </row>
        <row r="366">
          <cell r="B366" t="str">
            <v>Dvoucestný elektromagnetický ventil DN 40 
typ EVPE 2040.01, 220 VAC</v>
          </cell>
          <cell r="C366" t="str">
            <v>PEVEKO
Boršice u B.</v>
          </cell>
          <cell r="D366">
            <v>1900</v>
          </cell>
          <cell r="E366">
            <v>50</v>
          </cell>
        </row>
        <row r="367">
          <cell r="B367" t="str">
            <v>Cirkulační čerpadlo TUV
220 VAC</v>
          </cell>
          <cell r="E367">
            <v>40</v>
          </cell>
        </row>
        <row r="368">
          <cell r="B368" t="str">
            <v>Cirkulační čerpadlo TUV
3 x 380/220 VAC</v>
          </cell>
          <cell r="E368">
            <v>60</v>
          </cell>
        </row>
        <row r="369">
          <cell r="B369" t="str">
            <v>Nabíjecí čerpadlo TUV
220 VAC</v>
          </cell>
          <cell r="E369">
            <v>40</v>
          </cell>
        </row>
        <row r="370">
          <cell r="D370" t="str">
            <v>celkem</v>
          </cell>
        </row>
        <row r="372">
          <cell r="B372" t="str">
            <v>Rozvaděč RD2</v>
          </cell>
        </row>
        <row r="373">
          <cell r="B373" t="str">
            <v>Rozvaděčová skříň WS 5625 Schrack</v>
          </cell>
          <cell r="C373" t="str">
            <v>Schrack</v>
          </cell>
          <cell r="D373">
            <v>4100</v>
          </cell>
          <cell r="E373">
            <v>350</v>
          </cell>
        </row>
        <row r="374">
          <cell r="B374" t="str">
            <v>vývodka GP 9</v>
          </cell>
          <cell r="C374" t="str">
            <v>Elektram</v>
          </cell>
          <cell r="D374">
            <v>5</v>
          </cell>
        </row>
        <row r="375">
          <cell r="B375" t="str">
            <v>vývodka GP 11</v>
          </cell>
          <cell r="C375" t="str">
            <v>Elektram</v>
          </cell>
          <cell r="D375">
            <v>5.3</v>
          </cell>
        </row>
        <row r="376">
          <cell r="B376" t="str">
            <v>vývodka GP 13.5</v>
          </cell>
          <cell r="C376" t="str">
            <v>Elektram</v>
          </cell>
          <cell r="D376">
            <v>5.6</v>
          </cell>
        </row>
        <row r="377">
          <cell r="B377" t="str">
            <v>Indikační svítidlo HDS-95 G/R</v>
          </cell>
          <cell r="C377" t="str">
            <v>Eleco</v>
          </cell>
          <cell r="D377">
            <v>119</v>
          </cell>
        </row>
        <row r="378">
          <cell r="B378" t="str">
            <v>Stiskací hlavice černá T10A</v>
          </cell>
          <cell r="C378" t="str">
            <v>Groupe-Schneider</v>
          </cell>
          <cell r="D378">
            <v>54</v>
          </cell>
        </row>
        <row r="379">
          <cell r="B379" t="str">
            <v>Ovládací hlavice trojpolohová T10 B ČE</v>
          </cell>
          <cell r="C379" t="str">
            <v>Groupe-Schneider</v>
          </cell>
          <cell r="D379">
            <v>69</v>
          </cell>
        </row>
        <row r="380">
          <cell r="B380" t="str">
            <v>Ovládací hlavice dvojpolohová T10 G ČE </v>
          </cell>
          <cell r="C380" t="str">
            <v>Groupe-Schneider</v>
          </cell>
          <cell r="D380">
            <v>67</v>
          </cell>
        </row>
        <row r="381">
          <cell r="B381" t="str">
            <v>Přepínací jednotka T10 Z 111 Z</v>
          </cell>
          <cell r="C381" t="str">
            <v>Groupe-Schneider</v>
          </cell>
          <cell r="D381">
            <v>51</v>
          </cell>
        </row>
        <row r="382">
          <cell r="B382" t="str">
            <v>Spínací jednotka T10 Z 011 Y</v>
          </cell>
          <cell r="C382" t="str">
            <v>Groupe-Schneider</v>
          </cell>
          <cell r="D382">
            <v>43</v>
          </cell>
        </row>
        <row r="383">
          <cell r="B383" t="str">
            <v>Spojovací díl T10 SD 3</v>
          </cell>
          <cell r="C383" t="str">
            <v>Groupe-Schneider</v>
          </cell>
          <cell r="D383">
            <v>5.5</v>
          </cell>
        </row>
        <row r="384">
          <cell r="B384" t="str">
            <v>Hlavní vypínač 3f/16A</v>
          </cell>
          <cell r="C384" t="str">
            <v>Končar</v>
          </cell>
          <cell r="D384">
            <v>343</v>
          </cell>
        </row>
        <row r="385">
          <cell r="B385" t="str">
            <v>Jednopólový jistič LSN 0,4A/K</v>
          </cell>
          <cell r="C385" t="str">
            <v>OEZ Letohrad</v>
          </cell>
          <cell r="D385">
            <v>200</v>
          </cell>
        </row>
        <row r="386">
          <cell r="B386" t="str">
            <v>Jednopólový jistič Schrack 4A/C</v>
          </cell>
          <cell r="C386" t="str">
            <v>Schrack</v>
          </cell>
          <cell r="D386">
            <v>159</v>
          </cell>
        </row>
        <row r="387">
          <cell r="B387" t="str">
            <v>Jednopólový jistič Schrack 6A/C</v>
          </cell>
          <cell r="C387" t="str">
            <v>Schrack</v>
          </cell>
          <cell r="D387">
            <v>124</v>
          </cell>
        </row>
        <row r="388">
          <cell r="B388" t="str">
            <v>Třípólový jistič Schrack 2A/C</v>
          </cell>
          <cell r="C388" t="str">
            <v>Schrack</v>
          </cell>
          <cell r="D388">
            <v>398</v>
          </cell>
        </row>
        <row r="389">
          <cell r="B389" t="str">
            <v>Třípólový jistič Schrack 2A/C</v>
          </cell>
          <cell r="C389" t="str">
            <v>Schrack</v>
          </cell>
          <cell r="D389">
            <v>398</v>
          </cell>
        </row>
        <row r="390">
          <cell r="B390" t="str">
            <v>Pomocný spínač 1Z+1R</v>
          </cell>
          <cell r="C390" t="str">
            <v>Schrack</v>
          </cell>
          <cell r="D390">
            <v>150</v>
          </cell>
        </row>
        <row r="391">
          <cell r="B391" t="str">
            <v>Stykač 3.f. 24VAC/LC1/LLC2-K06</v>
          </cell>
          <cell r="C391" t="str">
            <v>Groupe-Schneider</v>
          </cell>
          <cell r="D391">
            <v>210</v>
          </cell>
        </row>
        <row r="392">
          <cell r="B392" t="str">
            <v>Relé 2.párové RT II/2 464 524 Schrack</v>
          </cell>
          <cell r="C392" t="str">
            <v>Schrack</v>
          </cell>
          <cell r="D392">
            <v>145</v>
          </cell>
        </row>
        <row r="393">
          <cell r="B393" t="str">
            <v>Patice 2.párové RP 78 625 Schrack</v>
          </cell>
          <cell r="C393" t="str">
            <v>Schrack</v>
          </cell>
          <cell r="D393">
            <v>120</v>
          </cell>
        </row>
        <row r="394">
          <cell r="B394" t="str">
            <v>Limitér analogových signálů LT1-1a</v>
          </cell>
          <cell r="C394" t="str">
            <v>DA Ostrava</v>
          </cell>
          <cell r="D394">
            <v>1675</v>
          </cell>
        </row>
        <row r="395">
          <cell r="B395" t="str">
            <v>Zdroj bezpečného napětí 230VAC/24VAC 75W</v>
          </cell>
          <cell r="C395" t="str">
            <v>Comel</v>
          </cell>
          <cell r="D395">
            <v>341</v>
          </cell>
        </row>
        <row r="396">
          <cell r="B396" t="str">
            <v>Světelná zásuvka 230VAC/10A na DIN lištu</v>
          </cell>
          <cell r="C396" t="str">
            <v>Comel</v>
          </cell>
          <cell r="D396">
            <v>125</v>
          </cell>
        </row>
        <row r="397">
          <cell r="B397" t="str">
            <v>Přepěťová ochrana na datové vedení DTR1/12</v>
          </cell>
          <cell r="C397" t="str">
            <v>HAKEL</v>
          </cell>
          <cell r="D397">
            <v>1200</v>
          </cell>
        </row>
        <row r="398">
          <cell r="B398" t="str">
            <v>Přepěťová ochrana s vf. Filtrem PI-K4</v>
          </cell>
          <cell r="C398" t="str">
            <v>HAKEL</v>
          </cell>
          <cell r="D398">
            <v>2500</v>
          </cell>
        </row>
        <row r="399">
          <cell r="B399" t="str">
            <v>Svorka řadová - šedá M2,5</v>
          </cell>
          <cell r="C399" t="str">
            <v>Entrelec</v>
          </cell>
          <cell r="D399">
            <v>12</v>
          </cell>
        </row>
        <row r="400">
          <cell r="B400" t="str">
            <v>Svorka řadová - světle modrá M2,5</v>
          </cell>
          <cell r="C400" t="str">
            <v>Entrelec</v>
          </cell>
          <cell r="D400">
            <v>13</v>
          </cell>
        </row>
        <row r="401">
          <cell r="B401" t="str">
            <v>Svorka řadová - žlutozelená M2,5</v>
          </cell>
          <cell r="C401" t="str">
            <v>Entrelec</v>
          </cell>
          <cell r="D401">
            <v>44</v>
          </cell>
        </row>
        <row r="402">
          <cell r="B402" t="str">
            <v>Svorka rozjišťovací M4/8SF</v>
          </cell>
          <cell r="C402" t="str">
            <v>Entrelec</v>
          </cell>
          <cell r="D402">
            <v>49</v>
          </cell>
        </row>
        <row r="403">
          <cell r="B403" t="str">
            <v>Štítky rozvaděče</v>
          </cell>
          <cell r="C403" t="str">
            <v>ostatní</v>
          </cell>
          <cell r="D403">
            <v>15</v>
          </cell>
        </row>
        <row r="404">
          <cell r="B404" t="str">
            <v>Vodiče rozvaděče</v>
          </cell>
          <cell r="C404" t="str">
            <v>ostatní</v>
          </cell>
          <cell r="D404">
            <v>8</v>
          </cell>
        </row>
        <row r="405">
          <cell r="B405" t="str">
            <v>Ostatní materiál</v>
          </cell>
          <cell r="C405" t="str">
            <v>ostatní</v>
          </cell>
          <cell r="D405">
            <v>400</v>
          </cell>
        </row>
        <row r="406">
          <cell r="B406" t="str">
            <v>Montáž rozvaděče</v>
          </cell>
          <cell r="D406">
            <v>120</v>
          </cell>
        </row>
        <row r="407">
          <cell r="D407" t="str">
            <v>celkem</v>
          </cell>
        </row>
        <row r="409">
          <cell r="B409" t="str">
            <v>Řídící systém</v>
          </cell>
        </row>
        <row r="410">
          <cell r="B410" t="str">
            <v>Regulátor DX 9100 - 8154</v>
          </cell>
          <cell r="C410" t="str">
            <v>Johnson 
Controls</v>
          </cell>
          <cell r="D410">
            <v>35549</v>
          </cell>
        </row>
        <row r="411">
          <cell r="D411" t="str">
            <v>celkem</v>
          </cell>
        </row>
        <row r="413">
          <cell r="B413" t="str">
            <v>Spojovací části</v>
          </cell>
        </row>
        <row r="414">
          <cell r="B414" t="str">
            <v>JQTQ 2x0,8</v>
          </cell>
          <cell r="C414" t="str">
            <v>Elektram/kab</v>
          </cell>
          <cell r="D414">
            <v>10.7</v>
          </cell>
          <cell r="E414">
            <v>2.5</v>
          </cell>
        </row>
        <row r="415">
          <cell r="B415" t="str">
            <v>JQTQ 4x0,8</v>
          </cell>
          <cell r="C415" t="str">
            <v>Elektram/kab</v>
          </cell>
          <cell r="D415">
            <v>15.7</v>
          </cell>
          <cell r="E415">
            <v>2.5</v>
          </cell>
        </row>
        <row r="416">
          <cell r="B416" t="str">
            <v>JYTY 4x1</v>
          </cell>
          <cell r="C416" t="str">
            <v>Elektram/kab</v>
          </cell>
          <cell r="D416">
            <v>16.1</v>
          </cell>
          <cell r="E416">
            <v>2.5</v>
          </cell>
        </row>
        <row r="417">
          <cell r="B417" t="str">
            <v>CYSY 2x1A</v>
          </cell>
          <cell r="C417" t="str">
            <v>Elektram/kab</v>
          </cell>
          <cell r="D417">
            <v>6.5</v>
          </cell>
          <cell r="E417">
            <v>2.5</v>
          </cell>
        </row>
        <row r="418">
          <cell r="B418" t="str">
            <v>CYSY 3x1C</v>
          </cell>
          <cell r="C418" t="str">
            <v>Elektram/kab</v>
          </cell>
          <cell r="D418">
            <v>8.2</v>
          </cell>
          <cell r="E418">
            <v>2.5</v>
          </cell>
        </row>
        <row r="419">
          <cell r="B419" t="str">
            <v>CYSY 4x1B</v>
          </cell>
          <cell r="C419" t="str">
            <v>Elektram/kab</v>
          </cell>
          <cell r="D419">
            <v>10.2</v>
          </cell>
          <cell r="E419">
            <v>2.5</v>
          </cell>
        </row>
        <row r="420">
          <cell r="B420" t="str">
            <v>CYSY 5x1C</v>
          </cell>
          <cell r="C420" t="str">
            <v>Elektram/kab</v>
          </cell>
          <cell r="D420">
            <v>13</v>
          </cell>
          <cell r="E420">
            <v>2.5</v>
          </cell>
        </row>
        <row r="421">
          <cell r="B421" t="str">
            <v>CYKY 4x1B</v>
          </cell>
          <cell r="C421" t="str">
            <v>Elektram/kab</v>
          </cell>
          <cell r="D421">
            <v>10.6</v>
          </cell>
          <cell r="E421">
            <v>2.5</v>
          </cell>
        </row>
        <row r="422">
          <cell r="B422" t="str">
            <v>CYKY 5x2,5C</v>
          </cell>
          <cell r="C422" t="str">
            <v>Elektram/kab</v>
          </cell>
          <cell r="D422">
            <v>20</v>
          </cell>
          <cell r="E422">
            <v>2.5</v>
          </cell>
        </row>
        <row r="423">
          <cell r="B423" t="str">
            <v>SYKFY 5x2x0,5</v>
          </cell>
          <cell r="C423" t="str">
            <v>Elektram/kab</v>
          </cell>
          <cell r="D423">
            <v>8.3</v>
          </cell>
          <cell r="E423">
            <v>2.5</v>
          </cell>
        </row>
        <row r="424">
          <cell r="B424" t="str">
            <v>Ukončení kabelu do 4x4mm2</v>
          </cell>
          <cell r="D424">
            <v>0</v>
          </cell>
          <cell r="E424">
            <v>13.2</v>
          </cell>
        </row>
        <row r="425">
          <cell r="B425" t="str">
            <v>Ukončení kabelu do 5x4mm2</v>
          </cell>
          <cell r="D425">
            <v>0</v>
          </cell>
          <cell r="E425">
            <v>19.8</v>
          </cell>
        </row>
        <row r="426">
          <cell r="B426" t="str">
            <v>Ukončení stíněného kabelu do 4x1mm2</v>
          </cell>
          <cell r="D426">
            <v>0</v>
          </cell>
          <cell r="E426">
            <v>32</v>
          </cell>
        </row>
        <row r="427">
          <cell r="B427" t="str">
            <v>Kabelový žlab 62x50 vč. víka</v>
          </cell>
          <cell r="C427" t="str">
            <v>Elektram</v>
          </cell>
          <cell r="D427">
            <v>105</v>
          </cell>
          <cell r="E427">
            <v>46.6</v>
          </cell>
        </row>
        <row r="428">
          <cell r="B428" t="str">
            <v>Koleno kabelového žlabu 62x50 vč. víka</v>
          </cell>
          <cell r="C428" t="str">
            <v>Elektram</v>
          </cell>
          <cell r="D428">
            <v>137</v>
          </cell>
          <cell r="E428">
            <v>30.5</v>
          </cell>
        </row>
        <row r="429">
          <cell r="B429" t="str">
            <v>T kus kab. žlabu 62x50 vč. víka</v>
          </cell>
          <cell r="C429" t="str">
            <v>Elektram</v>
          </cell>
          <cell r="D429">
            <v>145.9</v>
          </cell>
          <cell r="E429">
            <v>30.5</v>
          </cell>
        </row>
        <row r="430">
          <cell r="B430" t="str">
            <v>Nosník kabelového žlabu 62</v>
          </cell>
          <cell r="C430" t="str">
            <v>Elektram</v>
          </cell>
          <cell r="D430">
            <v>15.6</v>
          </cell>
          <cell r="E430">
            <v>0</v>
          </cell>
        </row>
        <row r="431">
          <cell r="B431" t="str">
            <v>Spojka kabelového žlabu 62</v>
          </cell>
          <cell r="C431" t="str">
            <v>Elektram</v>
          </cell>
          <cell r="D431">
            <v>2.4</v>
          </cell>
          <cell r="E431">
            <v>0</v>
          </cell>
        </row>
        <row r="432">
          <cell r="B432" t="str">
            <v>Lišta PVC 16x16 vč. víka</v>
          </cell>
          <cell r="C432" t="str">
            <v>Elektram</v>
          </cell>
          <cell r="D432">
            <v>11</v>
          </cell>
          <cell r="E432">
            <v>6</v>
          </cell>
        </row>
        <row r="433">
          <cell r="B433" t="str">
            <v>Lišta PVC 40x20 vč. víka</v>
          </cell>
          <cell r="C433" t="str">
            <v>Elektram</v>
          </cell>
          <cell r="D433">
            <v>20</v>
          </cell>
          <cell r="E433">
            <v>7</v>
          </cell>
        </row>
        <row r="434">
          <cell r="B434" t="str">
            <v>Lišta PVC 40x40 vč. víka</v>
          </cell>
          <cell r="C434" t="str">
            <v>Elektram</v>
          </cell>
          <cell r="D434">
            <v>33</v>
          </cell>
          <cell r="E434">
            <v>8</v>
          </cell>
        </row>
        <row r="435">
          <cell r="B435" t="str">
            <v>Pancéřová trubka PZ 13,5</v>
          </cell>
          <cell r="C435" t="str">
            <v>Elektram</v>
          </cell>
          <cell r="D435">
            <v>26.5</v>
          </cell>
          <cell r="E435">
            <v>4.8</v>
          </cell>
        </row>
        <row r="436">
          <cell r="B436" t="str">
            <v>Pancéřová trubka PZ 16</v>
          </cell>
          <cell r="C436" t="str">
            <v>Elektram</v>
          </cell>
          <cell r="D436">
            <v>28</v>
          </cell>
          <cell r="E436">
            <v>5</v>
          </cell>
        </row>
        <row r="437">
          <cell r="B437" t="str">
            <v>Pancéřová trubka PZ 21</v>
          </cell>
          <cell r="C437" t="str">
            <v>Elektram</v>
          </cell>
          <cell r="D437">
            <v>37</v>
          </cell>
          <cell r="E437">
            <v>8.45</v>
          </cell>
        </row>
        <row r="438">
          <cell r="B438" t="str">
            <v>Vodič CY 6mm2 ŽZ</v>
          </cell>
          <cell r="C438" t="str">
            <v>Elektram</v>
          </cell>
          <cell r="D438">
            <v>8.9</v>
          </cell>
          <cell r="E438">
            <v>5.2</v>
          </cell>
        </row>
        <row r="439">
          <cell r="B439" t="str">
            <v>Zemnící svorky vč. CU pásků</v>
          </cell>
          <cell r="C439" t="str">
            <v>Elektram</v>
          </cell>
          <cell r="D439">
            <v>11</v>
          </cell>
          <cell r="E439">
            <v>4.5</v>
          </cell>
        </row>
        <row r="440">
          <cell r="B440" t="str">
            <v>Upevňovací bod hmoždinkou</v>
          </cell>
          <cell r="D440">
            <v>4.5</v>
          </cell>
          <cell r="E440">
            <v>2.1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Paramet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  <sheetData sheetId="1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Úprava faktury"/>
      <sheetName val="Faktura"/>
      <sheetName val="Makra"/>
      <sheetName val="ATW"/>
      <sheetName val="Zámek"/>
      <sheetName val="TemplateInformation"/>
    </sheetNames>
    <sheetDataSet>
      <sheetData sheetId="0" refreshError="1"/>
      <sheetData sheetId="1" refreshError="1">
        <row r="21">
          <cell r="E21">
            <v>0.05</v>
          </cell>
        </row>
        <row r="22">
          <cell r="E22">
            <v>0.22</v>
          </cell>
        </row>
        <row r="23">
          <cell r="D23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chel_DT2"/>
      <sheetName val="schel_DT1"/>
      <sheetName val="schel_rozp"/>
      <sheetName val="SchEl_rozp_z"/>
      <sheetName val="OP VZP_rozp"/>
      <sheetName val="DATA"/>
      <sheetName val="dodav"/>
      <sheetName val="schel_montáž"/>
      <sheetName val="ŽLABY"/>
      <sheetName val="cesana_nab_z"/>
      <sheetName val="Module1"/>
      <sheetName val="ČD Choceň rozp_z"/>
      <sheetName val="SchEl_Lanskrounrozp_z"/>
      <sheetName val="Cesana_montáž (2)"/>
      <sheetName val="odemčený"/>
      <sheetName val="cesana_nab"/>
      <sheetName val="SO 01 - 06 ELEKTROINSTALACE"/>
      <sheetName val="ZS, VR"/>
      <sheetName val="Budova"/>
      <sheetName val="Venky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Komextherm</v>
          </cell>
          <cell r="C6">
            <v>0</v>
          </cell>
          <cell r="D6">
            <v>0.12</v>
          </cell>
        </row>
        <row r="7">
          <cell r="B7" t="str">
            <v>Merlin&amp;G</v>
          </cell>
          <cell r="C7">
            <v>0</v>
          </cell>
          <cell r="D7">
            <v>0.05</v>
          </cell>
        </row>
        <row r="8">
          <cell r="B8" t="str">
            <v>mm</v>
          </cell>
          <cell r="C8">
            <v>0</v>
          </cell>
          <cell r="D8">
            <v>0.08</v>
          </cell>
        </row>
        <row r="9">
          <cell r="B9" t="str">
            <v>stáv.</v>
          </cell>
          <cell r="C9">
            <v>0</v>
          </cell>
          <cell r="D9">
            <v>0</v>
          </cell>
        </row>
        <row r="10">
          <cell r="B10" t="str">
            <v>stroj.dod.</v>
          </cell>
          <cell r="C10">
            <v>0</v>
          </cell>
          <cell r="D10">
            <v>0</v>
          </cell>
        </row>
        <row r="11">
          <cell r="B11" t="str">
            <v>E</v>
          </cell>
          <cell r="C11">
            <v>0</v>
          </cell>
          <cell r="D11">
            <v>0</v>
          </cell>
        </row>
        <row r="12">
          <cell r="B12" t="str">
            <v>JC</v>
          </cell>
          <cell r="C12">
            <v>0.3</v>
          </cell>
          <cell r="D12">
            <v>0.1</v>
          </cell>
        </row>
        <row r="13">
          <cell r="B13" t="str">
            <v>ZPA Nová Paka</v>
          </cell>
          <cell r="C13">
            <v>0.15</v>
          </cell>
          <cell r="D13">
            <v>0.15</v>
          </cell>
        </row>
        <row r="14">
          <cell r="B14" t="str">
            <v>BD Sensors</v>
          </cell>
          <cell r="C14">
            <v>0.1</v>
          </cell>
          <cell r="D14">
            <v>0.15</v>
          </cell>
        </row>
        <row r="15">
          <cell r="B15" t="str">
            <v>CLAUHAN
Brno</v>
          </cell>
          <cell r="C15">
            <v>0</v>
          </cell>
          <cell r="D15">
            <v>0.3</v>
          </cell>
        </row>
        <row r="16">
          <cell r="B16" t="str">
            <v>Comel</v>
          </cell>
          <cell r="C16">
            <v>0</v>
          </cell>
          <cell r="D16">
            <v>0.15</v>
          </cell>
        </row>
        <row r="17">
          <cell r="B17" t="str">
            <v>DA Ostrava</v>
          </cell>
          <cell r="C17">
            <v>0</v>
          </cell>
          <cell r="D17">
            <v>0.15</v>
          </cell>
        </row>
        <row r="18">
          <cell r="B18" t="str">
            <v>dodávka 
investora</v>
          </cell>
          <cell r="C18">
            <v>0</v>
          </cell>
          <cell r="D18">
            <v>0</v>
          </cell>
        </row>
        <row r="19">
          <cell r="B19" t="str">
            <v>Eko-Ekviterm </v>
          </cell>
          <cell r="C19">
            <v>0.1</v>
          </cell>
          <cell r="D19">
            <v>0.15</v>
          </cell>
        </row>
        <row r="20">
          <cell r="B20" t="str">
            <v>Ekorex+
Nová Paka</v>
          </cell>
          <cell r="C20">
            <v>0.17</v>
          </cell>
          <cell r="D20">
            <v>0.21</v>
          </cell>
        </row>
        <row r="21">
          <cell r="B21" t="str">
            <v>Eleco</v>
          </cell>
          <cell r="C21">
            <v>0</v>
          </cell>
          <cell r="D21">
            <v>0.17</v>
          </cell>
        </row>
        <row r="22">
          <cell r="B22" t="str">
            <v>Elektram</v>
          </cell>
          <cell r="C22">
            <v>0</v>
          </cell>
          <cell r="D22">
            <v>0.15</v>
          </cell>
        </row>
        <row r="23">
          <cell r="B23" t="str">
            <v>Elektram/kab</v>
          </cell>
          <cell r="C23">
            <v>0</v>
          </cell>
          <cell r="D23">
            <v>0.08</v>
          </cell>
        </row>
        <row r="24">
          <cell r="B24" t="str">
            <v>Elektropřístroj
Písek</v>
          </cell>
          <cell r="C24">
            <v>0</v>
          </cell>
          <cell r="D24">
            <v>0.15</v>
          </cell>
        </row>
        <row r="25">
          <cell r="B25" t="str">
            <v>EP Písek</v>
          </cell>
          <cell r="C25">
            <v>0</v>
          </cell>
          <cell r="D25">
            <v>0.15</v>
          </cell>
        </row>
        <row r="26">
          <cell r="B26" t="str">
            <v>ENERGIE MaR</v>
          </cell>
          <cell r="C26">
            <v>0</v>
          </cell>
          <cell r="D26">
            <v>0.05</v>
          </cell>
        </row>
        <row r="27">
          <cell r="B27" t="str">
            <v>Entrelec</v>
          </cell>
          <cell r="C27">
            <v>0</v>
          </cell>
          <cell r="D27">
            <v>0.15</v>
          </cell>
        </row>
        <row r="28">
          <cell r="B28" t="str">
            <v>EO Pardubice</v>
          </cell>
          <cell r="C28">
            <v>0</v>
          </cell>
          <cell r="D28">
            <v>0.15</v>
          </cell>
        </row>
        <row r="29">
          <cell r="B29" t="str">
            <v>ERAB</v>
          </cell>
          <cell r="C29">
            <v>0</v>
          </cell>
          <cell r="D29">
            <v>0.15</v>
          </cell>
        </row>
        <row r="30">
          <cell r="B30" t="str">
            <v>F&amp;G</v>
          </cell>
          <cell r="C30">
            <v>0</v>
          </cell>
          <cell r="D30">
            <v>0.15</v>
          </cell>
        </row>
        <row r="31">
          <cell r="B31" t="str">
            <v>Groupe-
Schneider</v>
          </cell>
          <cell r="C31">
            <v>0</v>
          </cell>
          <cell r="D31">
            <v>0.15</v>
          </cell>
        </row>
        <row r="32">
          <cell r="B32" t="str">
            <v>HAKEL</v>
          </cell>
          <cell r="C32">
            <v>0</v>
          </cell>
          <cell r="D32">
            <v>0.25</v>
          </cell>
        </row>
        <row r="33">
          <cell r="B33" t="str">
            <v>Johnson 
Controls</v>
          </cell>
          <cell r="C33">
            <v>0</v>
          </cell>
          <cell r="D33">
            <v>0</v>
          </cell>
        </row>
        <row r="34">
          <cell r="B34" t="str">
            <v>Končar</v>
          </cell>
          <cell r="C34">
            <v>0</v>
          </cell>
          <cell r="D34">
            <v>0.15</v>
          </cell>
        </row>
        <row r="35">
          <cell r="B35" t="str">
            <v>LDM 
Č. Třebová</v>
          </cell>
          <cell r="C35">
            <v>0.23</v>
          </cell>
          <cell r="D35">
            <v>0.15</v>
          </cell>
        </row>
        <row r="36">
          <cell r="B36" t="str">
            <v>MARTECH
Hradec Králové</v>
          </cell>
          <cell r="C36">
            <v>0</v>
          </cell>
          <cell r="D36">
            <v>0.15</v>
          </cell>
        </row>
        <row r="37">
          <cell r="B37" t="str">
            <v>OEZ Letohrad</v>
          </cell>
          <cell r="C37">
            <v>0</v>
          </cell>
          <cell r="D37">
            <v>0.15</v>
          </cell>
        </row>
        <row r="38">
          <cell r="B38" t="str">
            <v>ostatní</v>
          </cell>
          <cell r="C38">
            <v>0</v>
          </cell>
          <cell r="D38">
            <v>0.05</v>
          </cell>
        </row>
        <row r="39">
          <cell r="B39" t="str">
            <v>PEVEKO
Boršice u B.</v>
          </cell>
          <cell r="C39">
            <v>0.1</v>
          </cell>
          <cell r="D39">
            <v>0.15</v>
          </cell>
        </row>
        <row r="40">
          <cell r="B40" t="str">
            <v>Remagg
Vyškov</v>
          </cell>
          <cell r="C40">
            <v>0</v>
          </cell>
          <cell r="D40">
            <v>0.15</v>
          </cell>
        </row>
        <row r="41">
          <cell r="B41" t="str">
            <v>SENSIT
Rožnov p. R.</v>
          </cell>
          <cell r="C41">
            <v>0</v>
          </cell>
          <cell r="D41">
            <v>0.15</v>
          </cell>
        </row>
        <row r="42">
          <cell r="B42" t="str">
            <v>Schrack</v>
          </cell>
          <cell r="C42">
            <v>0</v>
          </cell>
          <cell r="D42">
            <v>0.15</v>
          </cell>
        </row>
        <row r="43">
          <cell r="B43" t="str">
            <v>stávající</v>
          </cell>
          <cell r="C43">
            <v>0</v>
          </cell>
          <cell r="D43">
            <v>0</v>
          </cell>
        </row>
        <row r="44">
          <cell r="B44" t="str">
            <v>strojní
dodávka</v>
          </cell>
          <cell r="C44">
            <v>0</v>
          </cell>
          <cell r="D44">
            <v>0</v>
          </cell>
        </row>
        <row r="45">
          <cell r="B45" t="str">
            <v>Teco</v>
          </cell>
          <cell r="C45">
            <v>0.1</v>
          </cell>
          <cell r="D45">
            <v>0.12</v>
          </cell>
        </row>
        <row r="46">
          <cell r="B46" t="str">
            <v>Tecont</v>
          </cell>
          <cell r="C46">
            <v>0.18</v>
          </cell>
          <cell r="D46">
            <v>0.15</v>
          </cell>
        </row>
        <row r="47">
          <cell r="B47" t="str">
            <v>výroba roz.</v>
          </cell>
          <cell r="C47">
            <v>0</v>
          </cell>
          <cell r="D47">
            <v>0</v>
          </cell>
        </row>
        <row r="48">
          <cell r="B48" t="str">
            <v>ZPA Ekoreg
Ústí n/L</v>
          </cell>
          <cell r="C48">
            <v>0.1</v>
          </cell>
          <cell r="D48">
            <v>0.15</v>
          </cell>
        </row>
        <row r="49">
          <cell r="B49" t="str">
            <v>ZPA
Nová Paka</v>
          </cell>
          <cell r="C49">
            <v>0.15</v>
          </cell>
          <cell r="D49">
            <v>0.18</v>
          </cell>
        </row>
        <row r="50">
          <cell r="B50" t="str">
            <v>JSP
Nová Paka</v>
          </cell>
          <cell r="C50">
            <v>0.1</v>
          </cell>
          <cell r="D50">
            <v>0.2</v>
          </cell>
        </row>
        <row r="51">
          <cell r="B51" t="str">
            <v>ZPA Prešov</v>
          </cell>
          <cell r="C51">
            <v>0</v>
          </cell>
          <cell r="D51">
            <v>0.15</v>
          </cell>
        </row>
        <row r="52">
          <cell r="B52" t="str">
            <v>Ekorex Lázně
Bohdaneč</v>
          </cell>
          <cell r="C52">
            <v>0.15</v>
          </cell>
          <cell r="D52">
            <v>0.15</v>
          </cell>
        </row>
        <row r="53">
          <cell r="B53" t="str">
            <v>Raab Karcher</v>
          </cell>
          <cell r="C53">
            <v>0.36</v>
          </cell>
          <cell r="D53">
            <v>0.25</v>
          </cell>
        </row>
        <row r="54">
          <cell r="B54" t="str">
            <v>Axima</v>
          </cell>
          <cell r="C54">
            <v>0</v>
          </cell>
          <cell r="D54">
            <v>0.15</v>
          </cell>
        </row>
        <row r="55">
          <cell r="B55" t="str">
            <v>Merlin&amp;G</v>
          </cell>
          <cell r="C55">
            <v>0</v>
          </cell>
          <cell r="D55">
            <v>0.16</v>
          </cell>
        </row>
        <row r="56">
          <cell r="B56" t="str">
            <v>MaR Plus</v>
          </cell>
          <cell r="C56">
            <v>0</v>
          </cell>
          <cell r="D56">
            <v>0.3</v>
          </cell>
        </row>
        <row r="57">
          <cell r="B57" t="str">
            <v>ZPA Pečky</v>
          </cell>
          <cell r="C57">
            <v>0</v>
          </cell>
          <cell r="D57">
            <v>0.15</v>
          </cell>
        </row>
        <row r="58">
          <cell r="B58" t="str">
            <v>EESA
Lomnice n.P.</v>
          </cell>
          <cell r="C58">
            <v>0</v>
          </cell>
          <cell r="D58">
            <v>0.15</v>
          </cell>
        </row>
        <row r="59">
          <cell r="B59" t="str">
            <v>REMAG trade</v>
          </cell>
          <cell r="C59">
            <v>0</v>
          </cell>
          <cell r="D59">
            <v>0.12</v>
          </cell>
        </row>
        <row r="60">
          <cell r="B60" t="str">
            <v>LOGITRON</v>
          </cell>
          <cell r="C60">
            <v>0</v>
          </cell>
          <cell r="D60">
            <v>0.15</v>
          </cell>
        </row>
        <row r="61">
          <cell r="B61" t="str">
            <v>MIWA Praha</v>
          </cell>
          <cell r="C61">
            <v>0</v>
          </cell>
          <cell r="D61">
            <v>0.15</v>
          </cell>
        </row>
        <row r="62">
          <cell r="B62" t="str">
            <v>EIG Praha</v>
          </cell>
          <cell r="C62">
            <v>0</v>
          </cell>
          <cell r="D62">
            <v>0.15</v>
          </cell>
        </row>
        <row r="63">
          <cell r="B63" t="str">
            <v>Honeywell</v>
          </cell>
          <cell r="C63">
            <v>0</v>
          </cell>
          <cell r="D63">
            <v>0</v>
          </cell>
        </row>
        <row r="64">
          <cell r="B64" t="str">
            <v>TERMS
Č. Budějovice</v>
          </cell>
          <cell r="C64">
            <v>0</v>
          </cell>
          <cell r="D64">
            <v>0.15</v>
          </cell>
        </row>
        <row r="65">
          <cell r="B65" t="str">
            <v>Transformátory
Blatná</v>
          </cell>
          <cell r="C65">
            <v>0</v>
          </cell>
          <cell r="D65">
            <v>0.15</v>
          </cell>
        </row>
        <row r="66">
          <cell r="B66" t="str">
            <v>Bola</v>
          </cell>
          <cell r="C66">
            <v>0</v>
          </cell>
          <cell r="D66">
            <v>0.15</v>
          </cell>
        </row>
        <row r="67">
          <cell r="B67" t="str">
            <v>BOLA-Siemens1</v>
          </cell>
          <cell r="C67">
            <v>0.15</v>
          </cell>
          <cell r="D67">
            <v>0.1</v>
          </cell>
        </row>
        <row r="68">
          <cell r="B68" t="str">
            <v>BOLA pohony</v>
          </cell>
          <cell r="C68">
            <v>0.5</v>
          </cell>
          <cell r="D68">
            <v>0.12</v>
          </cell>
        </row>
        <row r="69">
          <cell r="B69" t="str">
            <v>BOLA pohony</v>
          </cell>
          <cell r="C69">
            <v>0.5</v>
          </cell>
          <cell r="D69">
            <v>0.12</v>
          </cell>
        </row>
        <row r="70">
          <cell r="B70" t="str">
            <v>BELIMO kul.k.</v>
          </cell>
          <cell r="C70">
            <v>0.5</v>
          </cell>
          <cell r="D70">
            <v>0.12</v>
          </cell>
        </row>
        <row r="71">
          <cell r="B71" t="str">
            <v>BOLA-ESBE</v>
          </cell>
          <cell r="C71">
            <v>0.05</v>
          </cell>
          <cell r="D71">
            <v>0.1</v>
          </cell>
        </row>
        <row r="72">
          <cell r="B72" t="str">
            <v>J.T.O. System</v>
          </cell>
          <cell r="C72">
            <v>0.05</v>
          </cell>
          <cell r="D72">
            <v>0.15</v>
          </cell>
        </row>
        <row r="73">
          <cell r="B73" t="str">
            <v>X</v>
          </cell>
          <cell r="C73">
            <v>0</v>
          </cell>
          <cell r="D73">
            <v>0</v>
          </cell>
        </row>
        <row r="74">
          <cell r="B74" t="str">
            <v>XX</v>
          </cell>
          <cell r="C74">
            <v>0</v>
          </cell>
          <cell r="D74">
            <v>0</v>
          </cell>
        </row>
        <row r="75">
          <cell r="B75" t="str">
            <v>CATV Olomouc</v>
          </cell>
          <cell r="C75">
            <v>0</v>
          </cell>
          <cell r="D75">
            <v>0.12</v>
          </cell>
        </row>
        <row r="76">
          <cell r="B76" t="str">
            <v>el-servis
Spálovský</v>
          </cell>
          <cell r="C76">
            <v>0</v>
          </cell>
          <cell r="D76">
            <v>0.15</v>
          </cell>
        </row>
        <row r="77">
          <cell r="B77" t="str">
            <v>Danfoss</v>
          </cell>
          <cell r="C77">
            <v>0</v>
          </cell>
          <cell r="D77">
            <v>0.12</v>
          </cell>
        </row>
        <row r="78">
          <cell r="B78" t="str">
            <v>Remak
Trade a.s.</v>
          </cell>
          <cell r="C78">
            <v>0</v>
          </cell>
          <cell r="D78">
            <v>0.15</v>
          </cell>
        </row>
        <row r="79">
          <cell r="B79" t="str">
            <v>Landis &amp; Staefa</v>
          </cell>
          <cell r="C79">
            <v>0.3</v>
          </cell>
          <cell r="D79">
            <v>0.15</v>
          </cell>
        </row>
        <row r="80">
          <cell r="B80" t="str">
            <v>AutoCont</v>
          </cell>
          <cell r="C80">
            <v>0</v>
          </cell>
          <cell r="D80">
            <v>0.08</v>
          </cell>
        </row>
        <row r="81">
          <cell r="B81" t="str">
            <v>M+D</v>
          </cell>
          <cell r="C81">
            <v>0</v>
          </cell>
          <cell r="D81">
            <v>0.15</v>
          </cell>
        </row>
        <row r="82">
          <cell r="B82" t="str">
            <v>FINDER</v>
          </cell>
          <cell r="C82">
            <v>0</v>
          </cell>
          <cell r="D82">
            <v>0.15</v>
          </cell>
        </row>
        <row r="83">
          <cell r="B83" t="str">
            <v>RAMI cz s.r.o.</v>
          </cell>
          <cell r="C83">
            <v>0</v>
          </cell>
          <cell r="D83">
            <v>0.15</v>
          </cell>
        </row>
        <row r="84">
          <cell r="B84" t="str">
            <v>XXX</v>
          </cell>
          <cell r="C84">
            <v>0</v>
          </cell>
          <cell r="D84">
            <v>0.15</v>
          </cell>
        </row>
        <row r="85">
          <cell r="B85" t="str">
            <v>MAVE &amp; spol.</v>
          </cell>
          <cell r="C85">
            <v>0</v>
          </cell>
          <cell r="D85">
            <v>0.15</v>
          </cell>
        </row>
        <row r="86">
          <cell r="B86" t="str">
            <v>rozv</v>
          </cell>
          <cell r="C86">
            <v>0</v>
          </cell>
          <cell r="D86">
            <v>0</v>
          </cell>
        </row>
        <row r="87">
          <cell r="B87" t="str">
            <v>ZPA CZ Trutnov</v>
          </cell>
          <cell r="C87">
            <v>0</v>
          </cell>
          <cell r="D87">
            <v>0.08</v>
          </cell>
        </row>
        <row r="88">
          <cell r="B88" t="str">
            <v>SALTEK</v>
          </cell>
          <cell r="C88">
            <v>0</v>
          </cell>
          <cell r="D88">
            <v>0.15</v>
          </cell>
        </row>
        <row r="89">
          <cell r="B89" t="str">
            <v>BELIMO CZ</v>
          </cell>
          <cell r="C89">
            <v>0</v>
          </cell>
          <cell r="D89">
            <v>0.15</v>
          </cell>
        </row>
        <row r="90">
          <cell r="B90" t="str">
            <v>M&amp;D ELEKTRO</v>
          </cell>
          <cell r="C90">
            <v>0</v>
          </cell>
          <cell r="D90">
            <v>0.15</v>
          </cell>
        </row>
        <row r="91">
          <cell r="B91" t="str">
            <v>REGMET</v>
          </cell>
          <cell r="C91">
            <v>0.08</v>
          </cell>
          <cell r="D91">
            <v>0.15</v>
          </cell>
        </row>
        <row r="92">
          <cell r="B92" t="str">
            <v>ENBRA</v>
          </cell>
          <cell r="C92">
            <v>0</v>
          </cell>
          <cell r="D92">
            <v>0.15</v>
          </cell>
        </row>
        <row r="93">
          <cell r="B93" t="str">
            <v>AVOS
automation</v>
          </cell>
          <cell r="C93">
            <v>0</v>
          </cell>
          <cell r="D93">
            <v>0.15</v>
          </cell>
        </row>
        <row r="94">
          <cell r="B94" t="str">
            <v>Luka systém</v>
          </cell>
          <cell r="C94">
            <v>0</v>
          </cell>
          <cell r="D94">
            <v>0.15</v>
          </cell>
        </row>
        <row r="95">
          <cell r="B95" t="str">
            <v>PRO-REG</v>
          </cell>
          <cell r="C95">
            <v>0</v>
          </cell>
          <cell r="D95">
            <v>0.15</v>
          </cell>
        </row>
        <row r="96">
          <cell r="B96" t="str">
            <v>Eberle</v>
          </cell>
          <cell r="C96">
            <v>0</v>
          </cell>
          <cell r="D96">
            <v>0.15</v>
          </cell>
        </row>
        <row r="97">
          <cell r="B97" t="str">
            <v>Landis &amp; Staefa_S</v>
          </cell>
          <cell r="C97">
            <v>0.25</v>
          </cell>
          <cell r="D97">
            <v>0.09</v>
          </cell>
        </row>
        <row r="98">
          <cell r="B98" t="str">
            <v>BOLA-AM TECHNIC LINE</v>
          </cell>
          <cell r="C98">
            <v>0.1</v>
          </cell>
          <cell r="D98">
            <v>0.12</v>
          </cell>
        </row>
        <row r="99">
          <cell r="B99" t="str">
            <v>BOLA-HUBA</v>
          </cell>
          <cell r="C99">
            <v>0.1</v>
          </cell>
          <cell r="D99">
            <v>0.12</v>
          </cell>
        </row>
        <row r="100">
          <cell r="B100" t="str">
            <v>BOLA-ALCO</v>
          </cell>
          <cell r="C100">
            <v>0.11</v>
          </cell>
          <cell r="D100">
            <v>0.12</v>
          </cell>
        </row>
        <row r="101">
          <cell r="B101" t="str">
            <v>KROHNE</v>
          </cell>
          <cell r="C101">
            <v>0</v>
          </cell>
          <cell r="D101">
            <v>0.08</v>
          </cell>
        </row>
        <row r="102">
          <cell r="B102" t="str">
            <v>SENTRON CZ</v>
          </cell>
          <cell r="C102">
            <v>0</v>
          </cell>
          <cell r="D102">
            <v>0.15</v>
          </cell>
        </row>
        <row r="103">
          <cell r="B103" t="str">
            <v>DMS</v>
          </cell>
          <cell r="C103">
            <v>0</v>
          </cell>
          <cell r="D103">
            <v>0.05</v>
          </cell>
        </row>
        <row r="104">
          <cell r="B104" t="str">
            <v>Sauter</v>
          </cell>
          <cell r="C104">
            <v>0.2</v>
          </cell>
          <cell r="D104">
            <v>0.15</v>
          </cell>
        </row>
        <row r="105">
          <cell r="B105" t="str">
            <v>rozv</v>
          </cell>
          <cell r="C105">
            <v>0</v>
          </cell>
          <cell r="D105">
            <v>0</v>
          </cell>
        </row>
        <row r="106">
          <cell r="B106" t="str">
            <v>AMiT</v>
          </cell>
          <cell r="C106">
            <v>0.12</v>
          </cell>
          <cell r="D106">
            <v>0.05</v>
          </cell>
        </row>
        <row r="107">
          <cell r="B107" t="str">
            <v>ABB</v>
          </cell>
          <cell r="C107">
            <v>0.2</v>
          </cell>
          <cell r="D107">
            <v>0</v>
          </cell>
        </row>
        <row r="108">
          <cell r="B108" t="str">
            <v>Augusta elektra</v>
          </cell>
          <cell r="C108">
            <v>0.05</v>
          </cell>
          <cell r="D108">
            <v>0.15</v>
          </cell>
        </row>
        <row r="109">
          <cell r="B109" t="str">
            <v>Aseko</v>
          </cell>
          <cell r="C109">
            <v>0.05</v>
          </cell>
          <cell r="D109">
            <v>0.12</v>
          </cell>
        </row>
        <row r="110">
          <cell r="B110" t="str">
            <v>Armagas</v>
          </cell>
          <cell r="C110">
            <v>0</v>
          </cell>
          <cell r="D110">
            <v>0.12</v>
          </cell>
        </row>
        <row r="111">
          <cell r="B111" t="str">
            <v>Micropel</v>
          </cell>
          <cell r="C111">
            <v>0</v>
          </cell>
          <cell r="D111">
            <v>0.08</v>
          </cell>
        </row>
        <row r="112">
          <cell r="B112" t="str">
            <v>ABB Elektro</v>
          </cell>
          <cell r="C112">
            <v>0</v>
          </cell>
          <cell r="D112">
            <v>0.1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ozv-BA1"/>
      <sheetName val="rozv-BA2"/>
      <sheetName val="rozv-BA3"/>
      <sheetName val="rozv-BA4"/>
      <sheetName val="CPS HK_montáž"/>
      <sheetName val="CPS HK-rozp"/>
      <sheetName val="CPS HK-rozp_z"/>
      <sheetName val="DATA"/>
      <sheetName val="dodav"/>
      <sheetName val="01"/>
      <sheetName val="SO 01 - 06 ELEKTROINSTAL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Merlin&amp;G</v>
          </cell>
          <cell r="C6">
            <v>0</v>
          </cell>
          <cell r="D6">
            <v>0.05</v>
          </cell>
        </row>
        <row r="7">
          <cell r="B7" t="str">
            <v>mm</v>
          </cell>
          <cell r="C7">
            <v>0</v>
          </cell>
          <cell r="D7">
            <v>0.08</v>
          </cell>
        </row>
        <row r="8">
          <cell r="B8" t="str">
            <v>stáv.</v>
          </cell>
          <cell r="C8">
            <v>0</v>
          </cell>
          <cell r="D8">
            <v>0</v>
          </cell>
        </row>
        <row r="9">
          <cell r="B9" t="str">
            <v>stroj.dod.</v>
          </cell>
          <cell r="C9">
            <v>0</v>
          </cell>
          <cell r="D9">
            <v>0</v>
          </cell>
        </row>
        <row r="10">
          <cell r="B10" t="str">
            <v>E</v>
          </cell>
          <cell r="C10">
            <v>0</v>
          </cell>
          <cell r="D10">
            <v>0</v>
          </cell>
        </row>
        <row r="11">
          <cell r="B11" t="str">
            <v>JC</v>
          </cell>
          <cell r="C11">
            <v>0.3</v>
          </cell>
          <cell r="D11">
            <v>0.1</v>
          </cell>
        </row>
        <row r="12">
          <cell r="B12" t="str">
            <v>ZPA Nová Paka</v>
          </cell>
          <cell r="C12">
            <v>0.15</v>
          </cell>
          <cell r="D12">
            <v>0.15</v>
          </cell>
        </row>
        <row r="13">
          <cell r="B13" t="str">
            <v>BD Sensors</v>
          </cell>
          <cell r="C13">
            <v>0.12</v>
          </cell>
          <cell r="D13">
            <v>0.12</v>
          </cell>
        </row>
        <row r="14">
          <cell r="B14" t="str">
            <v>CLAUHAN
Brno</v>
          </cell>
          <cell r="C14">
            <v>0</v>
          </cell>
          <cell r="D14">
            <v>0.3</v>
          </cell>
        </row>
        <row r="15">
          <cell r="B15" t="str">
            <v>Comel</v>
          </cell>
          <cell r="C15">
            <v>0</v>
          </cell>
          <cell r="D15">
            <v>0.15</v>
          </cell>
        </row>
        <row r="16">
          <cell r="B16" t="str">
            <v>DA Ostrava</v>
          </cell>
          <cell r="C16">
            <v>0</v>
          </cell>
          <cell r="D16">
            <v>0.15</v>
          </cell>
        </row>
        <row r="17">
          <cell r="B17" t="str">
            <v>dodávka 
investora</v>
          </cell>
          <cell r="C17">
            <v>0</v>
          </cell>
          <cell r="D17">
            <v>0</v>
          </cell>
        </row>
        <row r="18">
          <cell r="B18" t="str">
            <v>Eko-Ekviterm </v>
          </cell>
          <cell r="C18">
            <v>0.1</v>
          </cell>
          <cell r="D18">
            <v>0.15</v>
          </cell>
        </row>
        <row r="19">
          <cell r="B19" t="str">
            <v>Ekorex+
Nová Paka</v>
          </cell>
          <cell r="C19">
            <v>0.17</v>
          </cell>
          <cell r="D19">
            <v>0.21</v>
          </cell>
        </row>
        <row r="20">
          <cell r="B20" t="str">
            <v>Eleco</v>
          </cell>
          <cell r="C20">
            <v>0</v>
          </cell>
          <cell r="D20">
            <v>0.17</v>
          </cell>
        </row>
        <row r="21">
          <cell r="B21" t="str">
            <v>Elektram</v>
          </cell>
          <cell r="C21">
            <v>0</v>
          </cell>
          <cell r="D21">
            <v>0.15</v>
          </cell>
        </row>
        <row r="22">
          <cell r="B22" t="str">
            <v>Elektram/kab</v>
          </cell>
          <cell r="C22">
            <v>0</v>
          </cell>
          <cell r="D22">
            <v>0.08</v>
          </cell>
        </row>
        <row r="23">
          <cell r="B23" t="str">
            <v>Elektropřístroj
Písek</v>
          </cell>
          <cell r="C23">
            <v>0</v>
          </cell>
          <cell r="D23">
            <v>0.15</v>
          </cell>
        </row>
        <row r="24">
          <cell r="B24" t="str">
            <v>EP Písek</v>
          </cell>
          <cell r="C24">
            <v>0</v>
          </cell>
          <cell r="D24">
            <v>0.15</v>
          </cell>
        </row>
        <row r="25">
          <cell r="B25" t="str">
            <v>ENERGIE MaR</v>
          </cell>
          <cell r="C25">
            <v>0</v>
          </cell>
          <cell r="D25">
            <v>0</v>
          </cell>
        </row>
        <row r="26">
          <cell r="B26" t="str">
            <v>Entrelec</v>
          </cell>
          <cell r="C26">
            <v>0</v>
          </cell>
          <cell r="D26">
            <v>0.15</v>
          </cell>
        </row>
        <row r="27">
          <cell r="B27" t="str">
            <v>EO Pardubice</v>
          </cell>
          <cell r="C27">
            <v>0</v>
          </cell>
          <cell r="D27">
            <v>0.15</v>
          </cell>
        </row>
        <row r="28">
          <cell r="B28" t="str">
            <v>ERAB</v>
          </cell>
          <cell r="C28">
            <v>0</v>
          </cell>
          <cell r="D28">
            <v>0.15</v>
          </cell>
        </row>
        <row r="29">
          <cell r="B29" t="str">
            <v>F&amp;G</v>
          </cell>
          <cell r="C29">
            <v>0</v>
          </cell>
          <cell r="D29">
            <v>0.15</v>
          </cell>
        </row>
        <row r="30">
          <cell r="B30" t="str">
            <v>Groupe-
Schneider</v>
          </cell>
          <cell r="C30">
            <v>0</v>
          </cell>
          <cell r="D30">
            <v>0.15</v>
          </cell>
        </row>
        <row r="31">
          <cell r="B31" t="str">
            <v>HAKEL</v>
          </cell>
          <cell r="C31">
            <v>0</v>
          </cell>
          <cell r="D31">
            <v>0.25</v>
          </cell>
        </row>
        <row r="32">
          <cell r="B32" t="str">
            <v>Johnson 
Controls</v>
          </cell>
          <cell r="C32">
            <v>0</v>
          </cell>
          <cell r="D32">
            <v>0</v>
          </cell>
        </row>
        <row r="33">
          <cell r="B33" t="str">
            <v>Končar</v>
          </cell>
          <cell r="C33">
            <v>0</v>
          </cell>
          <cell r="D33">
            <v>0.15</v>
          </cell>
        </row>
        <row r="34">
          <cell r="B34" t="str">
            <v>LDM 
Č. Třebová</v>
          </cell>
          <cell r="C34">
            <v>0.23</v>
          </cell>
          <cell r="D34">
            <v>0.15</v>
          </cell>
        </row>
        <row r="35">
          <cell r="B35" t="str">
            <v>MARTECH
Hradec Králové</v>
          </cell>
          <cell r="C35">
            <v>0</v>
          </cell>
          <cell r="D35">
            <v>0.15</v>
          </cell>
        </row>
        <row r="36">
          <cell r="B36" t="str">
            <v>OEZ Letohrad</v>
          </cell>
          <cell r="C36">
            <v>0</v>
          </cell>
          <cell r="D36">
            <v>0.15</v>
          </cell>
        </row>
        <row r="37">
          <cell r="B37" t="str">
            <v>ostatní</v>
          </cell>
          <cell r="C37">
            <v>0</v>
          </cell>
          <cell r="D37">
            <v>0</v>
          </cell>
        </row>
        <row r="38">
          <cell r="B38" t="str">
            <v>PEVEKO
Boršice u B.</v>
          </cell>
          <cell r="C38">
            <v>0.1</v>
          </cell>
          <cell r="D38">
            <v>0.15</v>
          </cell>
        </row>
        <row r="39">
          <cell r="B39" t="str">
            <v>PEVEKO</v>
          </cell>
          <cell r="C39">
            <v>0.1</v>
          </cell>
          <cell r="D39">
            <v>0.15</v>
          </cell>
        </row>
        <row r="40">
          <cell r="B40" t="str">
            <v>Remagg
Vyškov</v>
          </cell>
          <cell r="C40">
            <v>0</v>
          </cell>
          <cell r="D40">
            <v>0.15</v>
          </cell>
        </row>
        <row r="41">
          <cell r="B41" t="str">
            <v>SENSIT
Rožnov p. R.</v>
          </cell>
          <cell r="C41">
            <v>0</v>
          </cell>
          <cell r="D41">
            <v>0.15</v>
          </cell>
        </row>
        <row r="42">
          <cell r="B42" t="str">
            <v>Schrack</v>
          </cell>
          <cell r="C42">
            <v>0</v>
          </cell>
          <cell r="D42">
            <v>0.15</v>
          </cell>
        </row>
        <row r="43">
          <cell r="B43" t="str">
            <v>stávající</v>
          </cell>
          <cell r="C43">
            <v>0</v>
          </cell>
          <cell r="D43">
            <v>0</v>
          </cell>
        </row>
        <row r="44">
          <cell r="B44" t="str">
            <v>strojní
dodávka</v>
          </cell>
          <cell r="C44">
            <v>0</v>
          </cell>
          <cell r="D44">
            <v>0</v>
          </cell>
        </row>
        <row r="45">
          <cell r="B45" t="str">
            <v>Teco</v>
          </cell>
          <cell r="C45">
            <v>0.1</v>
          </cell>
          <cell r="D45">
            <v>0.12</v>
          </cell>
        </row>
        <row r="46">
          <cell r="B46" t="str">
            <v>Tecont</v>
          </cell>
          <cell r="C46">
            <v>0.18</v>
          </cell>
          <cell r="D46">
            <v>0.15</v>
          </cell>
        </row>
        <row r="47">
          <cell r="B47" t="str">
            <v>výroba roz.</v>
          </cell>
          <cell r="C47">
            <v>0</v>
          </cell>
          <cell r="D47">
            <v>0</v>
          </cell>
        </row>
        <row r="48">
          <cell r="B48" t="str">
            <v>ZPA Ekoreg
Ústí n/L</v>
          </cell>
          <cell r="C48">
            <v>0.1</v>
          </cell>
          <cell r="D48">
            <v>0.15</v>
          </cell>
        </row>
        <row r="49">
          <cell r="B49" t="str">
            <v>ZPA Ekoreg</v>
          </cell>
          <cell r="C49">
            <v>0.1</v>
          </cell>
          <cell r="D49">
            <v>0.15</v>
          </cell>
        </row>
        <row r="50">
          <cell r="B50" t="str">
            <v>ZPA
Nová Paka</v>
          </cell>
          <cell r="C50">
            <v>0.15</v>
          </cell>
          <cell r="D50">
            <v>0.18</v>
          </cell>
        </row>
        <row r="51">
          <cell r="B51" t="str">
            <v>JSP
Nová Paka</v>
          </cell>
          <cell r="C51">
            <v>0.1</v>
          </cell>
          <cell r="D51">
            <v>0.2</v>
          </cell>
        </row>
        <row r="52">
          <cell r="B52" t="str">
            <v>JSP N.P.</v>
          </cell>
          <cell r="C52">
            <v>0.1</v>
          </cell>
          <cell r="D52">
            <v>0.2</v>
          </cell>
        </row>
        <row r="53">
          <cell r="B53" t="str">
            <v>ZPA Prešov</v>
          </cell>
          <cell r="C53">
            <v>0</v>
          </cell>
          <cell r="D53">
            <v>0.15</v>
          </cell>
        </row>
        <row r="54">
          <cell r="B54" t="str">
            <v>Ekorex Lázně
Bohdaneč</v>
          </cell>
          <cell r="C54">
            <v>0.15</v>
          </cell>
          <cell r="D54">
            <v>0.15</v>
          </cell>
        </row>
        <row r="55">
          <cell r="B55" t="str">
            <v>Raab Karcher</v>
          </cell>
          <cell r="C55">
            <v>0.36</v>
          </cell>
          <cell r="D55">
            <v>0.25</v>
          </cell>
        </row>
        <row r="56">
          <cell r="B56" t="str">
            <v>Axima</v>
          </cell>
          <cell r="C56">
            <v>0</v>
          </cell>
          <cell r="D56">
            <v>0.15</v>
          </cell>
        </row>
        <row r="57">
          <cell r="B57" t="str">
            <v>Merlin&amp;G</v>
          </cell>
          <cell r="C57">
            <v>0</v>
          </cell>
          <cell r="D57">
            <v>0.16</v>
          </cell>
        </row>
        <row r="58">
          <cell r="B58" t="str">
            <v>MaR Plus</v>
          </cell>
          <cell r="C58">
            <v>0</v>
          </cell>
          <cell r="D58">
            <v>0.3</v>
          </cell>
        </row>
        <row r="59">
          <cell r="B59" t="str">
            <v>ZPA Pečky</v>
          </cell>
          <cell r="C59">
            <v>0</v>
          </cell>
          <cell r="D59">
            <v>0.15</v>
          </cell>
        </row>
        <row r="60">
          <cell r="B60" t="str">
            <v>EESA
Lomnice n.P.</v>
          </cell>
          <cell r="C60">
            <v>0</v>
          </cell>
          <cell r="D60">
            <v>0.15</v>
          </cell>
        </row>
        <row r="61">
          <cell r="B61" t="str">
            <v>REMAG trade</v>
          </cell>
          <cell r="C61">
            <v>0</v>
          </cell>
          <cell r="D61">
            <v>0.12</v>
          </cell>
        </row>
        <row r="62">
          <cell r="B62" t="str">
            <v>LOGITRON</v>
          </cell>
          <cell r="C62">
            <v>0</v>
          </cell>
          <cell r="D62">
            <v>0.15</v>
          </cell>
        </row>
        <row r="63">
          <cell r="B63" t="str">
            <v>MIWA Praha</v>
          </cell>
          <cell r="C63">
            <v>0</v>
          </cell>
          <cell r="D63">
            <v>0.15</v>
          </cell>
        </row>
        <row r="64">
          <cell r="B64" t="str">
            <v>EIG Praha</v>
          </cell>
          <cell r="C64">
            <v>0</v>
          </cell>
          <cell r="D64">
            <v>0.15</v>
          </cell>
        </row>
        <row r="65">
          <cell r="B65" t="str">
            <v>Honeywell</v>
          </cell>
          <cell r="C65">
            <v>0.2</v>
          </cell>
          <cell r="D65">
            <v>0.12</v>
          </cell>
        </row>
        <row r="66">
          <cell r="B66" t="str">
            <v>TERMS
Č. Budějovice</v>
          </cell>
          <cell r="C66">
            <v>0</v>
          </cell>
          <cell r="D66">
            <v>0.15</v>
          </cell>
        </row>
        <row r="67">
          <cell r="B67" t="str">
            <v>Transformátory
Blatná</v>
          </cell>
          <cell r="C67">
            <v>0</v>
          </cell>
          <cell r="D67">
            <v>0.15</v>
          </cell>
        </row>
        <row r="68">
          <cell r="B68" t="str">
            <v>Bola</v>
          </cell>
          <cell r="C68">
            <v>0</v>
          </cell>
          <cell r="D68">
            <v>0.15</v>
          </cell>
        </row>
        <row r="69">
          <cell r="B69" t="str">
            <v>dodav</v>
          </cell>
          <cell r="C69">
            <v>0.15</v>
          </cell>
          <cell r="D69">
            <v>0.1</v>
          </cell>
        </row>
        <row r="70">
          <cell r="B70" t="str">
            <v>BOLA pohony</v>
          </cell>
          <cell r="C70">
            <v>0.5</v>
          </cell>
          <cell r="D70">
            <v>0.12</v>
          </cell>
        </row>
        <row r="71">
          <cell r="B71" t="str">
            <v>BELIMO kul.k.</v>
          </cell>
          <cell r="C71">
            <v>0.5</v>
          </cell>
          <cell r="D71">
            <v>0.12</v>
          </cell>
        </row>
        <row r="72">
          <cell r="B72" t="str">
            <v>BOLA-ESBE</v>
          </cell>
          <cell r="C72">
            <v>0.05</v>
          </cell>
          <cell r="D72">
            <v>0.1</v>
          </cell>
        </row>
        <row r="73">
          <cell r="B73" t="str">
            <v>J.T.O. System</v>
          </cell>
          <cell r="C73">
            <v>0.05</v>
          </cell>
          <cell r="D73">
            <v>0.15</v>
          </cell>
        </row>
        <row r="74">
          <cell r="B74" t="str">
            <v>X</v>
          </cell>
          <cell r="C74">
            <v>0</v>
          </cell>
          <cell r="D74">
            <v>0</v>
          </cell>
        </row>
        <row r="75">
          <cell r="B75" t="str">
            <v>XX</v>
          </cell>
          <cell r="C75">
            <v>0</v>
          </cell>
          <cell r="D75">
            <v>0</v>
          </cell>
        </row>
        <row r="76">
          <cell r="B76" t="str">
            <v>CATV Olomouc</v>
          </cell>
          <cell r="C76">
            <v>0</v>
          </cell>
          <cell r="D76">
            <v>0.12</v>
          </cell>
        </row>
        <row r="77">
          <cell r="B77" t="str">
            <v>el-servis
Spálovský</v>
          </cell>
          <cell r="C77">
            <v>0</v>
          </cell>
          <cell r="D77">
            <v>0.15</v>
          </cell>
        </row>
        <row r="78">
          <cell r="B78" t="str">
            <v>Danfoss</v>
          </cell>
          <cell r="C78">
            <v>0</v>
          </cell>
          <cell r="D78">
            <v>0.15</v>
          </cell>
        </row>
        <row r="79">
          <cell r="B79" t="str">
            <v>Remak
Trade a.s.</v>
          </cell>
          <cell r="C79">
            <v>0</v>
          </cell>
          <cell r="D79">
            <v>0.15</v>
          </cell>
        </row>
        <row r="80">
          <cell r="B80" t="str">
            <v>Landis &amp; Staefa</v>
          </cell>
          <cell r="C80">
            <v>0.3</v>
          </cell>
          <cell r="D80">
            <v>0.15</v>
          </cell>
        </row>
        <row r="81">
          <cell r="B81" t="str">
            <v>AutoCont</v>
          </cell>
          <cell r="C81">
            <v>0.08</v>
          </cell>
          <cell r="D81">
            <v>0.1</v>
          </cell>
        </row>
        <row r="82">
          <cell r="B82" t="str">
            <v>M+D</v>
          </cell>
          <cell r="C82">
            <v>0</v>
          </cell>
          <cell r="D82">
            <v>0.15</v>
          </cell>
        </row>
        <row r="83">
          <cell r="B83" t="str">
            <v>FINDER</v>
          </cell>
          <cell r="C83">
            <v>0</v>
          </cell>
          <cell r="D83">
            <v>0.15</v>
          </cell>
        </row>
        <row r="84">
          <cell r="B84" t="str">
            <v>RAMI cz s.r.o.</v>
          </cell>
          <cell r="C84">
            <v>0</v>
          </cell>
          <cell r="D84">
            <v>0.15</v>
          </cell>
        </row>
        <row r="85">
          <cell r="B85" t="str">
            <v>XXX</v>
          </cell>
          <cell r="C85">
            <v>0</v>
          </cell>
          <cell r="D85">
            <v>0.15</v>
          </cell>
        </row>
        <row r="86">
          <cell r="B86" t="str">
            <v>MAVE &amp; spol.</v>
          </cell>
          <cell r="C86">
            <v>0</v>
          </cell>
          <cell r="D86">
            <v>0.15</v>
          </cell>
        </row>
        <row r="87">
          <cell r="B87" t="str">
            <v>rozv</v>
          </cell>
          <cell r="C87">
            <v>0</v>
          </cell>
          <cell r="D87">
            <v>0</v>
          </cell>
        </row>
        <row r="88">
          <cell r="B88" t="str">
            <v>ZPA CZ Trutnov</v>
          </cell>
          <cell r="C88">
            <v>0</v>
          </cell>
          <cell r="D88">
            <v>0.08</v>
          </cell>
        </row>
        <row r="89">
          <cell r="B89" t="str">
            <v>SALTEK</v>
          </cell>
          <cell r="C89">
            <v>0</v>
          </cell>
          <cell r="D89">
            <v>0.15</v>
          </cell>
        </row>
        <row r="90">
          <cell r="B90" t="str">
            <v>BELIMO CZ</v>
          </cell>
          <cell r="C90">
            <v>0</v>
          </cell>
          <cell r="D90">
            <v>0.15</v>
          </cell>
        </row>
        <row r="91">
          <cell r="B91" t="str">
            <v>M&amp;D ELEKTRO</v>
          </cell>
          <cell r="C91">
            <v>0</v>
          </cell>
          <cell r="D91">
            <v>0.15</v>
          </cell>
        </row>
        <row r="92">
          <cell r="B92" t="str">
            <v>REGMET</v>
          </cell>
          <cell r="C92">
            <v>0.15</v>
          </cell>
          <cell r="D92">
            <v>0.15</v>
          </cell>
        </row>
        <row r="93">
          <cell r="B93" t="str">
            <v>ENBRA</v>
          </cell>
          <cell r="C93">
            <v>0</v>
          </cell>
          <cell r="D93">
            <v>0.15</v>
          </cell>
        </row>
        <row r="94">
          <cell r="B94" t="str">
            <v>AVOS
automation</v>
          </cell>
          <cell r="C94">
            <v>0</v>
          </cell>
          <cell r="D94">
            <v>0.15</v>
          </cell>
        </row>
        <row r="95">
          <cell r="B95" t="str">
            <v>Luka systém</v>
          </cell>
          <cell r="C95">
            <v>0</v>
          </cell>
          <cell r="D95">
            <v>0.15</v>
          </cell>
        </row>
        <row r="96">
          <cell r="B96" t="str">
            <v>PRO-REG</v>
          </cell>
          <cell r="C96">
            <v>0</v>
          </cell>
          <cell r="D96">
            <v>0.15</v>
          </cell>
        </row>
        <row r="97">
          <cell r="B97" t="str">
            <v>Eberle</v>
          </cell>
          <cell r="C97">
            <v>0</v>
          </cell>
          <cell r="D97">
            <v>0.15</v>
          </cell>
        </row>
        <row r="98">
          <cell r="B98" t="str">
            <v>Landis &amp; Staefa_S</v>
          </cell>
          <cell r="C98">
            <v>0.25</v>
          </cell>
          <cell r="D98">
            <v>0.09</v>
          </cell>
        </row>
        <row r="99">
          <cell r="B99" t="str">
            <v>BOLA-AM TECHNIC LINE</v>
          </cell>
          <cell r="C99">
            <v>0.1</v>
          </cell>
          <cell r="D99">
            <v>0.12</v>
          </cell>
        </row>
        <row r="100">
          <cell r="B100" t="str">
            <v>BOLA-HUBA</v>
          </cell>
          <cell r="C100">
            <v>0.1</v>
          </cell>
          <cell r="D100">
            <v>0.12</v>
          </cell>
        </row>
        <row r="101">
          <cell r="B101" t="str">
            <v>BOLA-ALCO</v>
          </cell>
          <cell r="C101">
            <v>0.11</v>
          </cell>
          <cell r="D101">
            <v>0.12</v>
          </cell>
        </row>
        <row r="102">
          <cell r="B102" t="str">
            <v>KROHNE</v>
          </cell>
          <cell r="C102">
            <v>0</v>
          </cell>
          <cell r="D102">
            <v>0.08</v>
          </cell>
        </row>
        <row r="103">
          <cell r="B103" t="str">
            <v>SENTRON CZ</v>
          </cell>
          <cell r="C103">
            <v>0</v>
          </cell>
          <cell r="D103">
            <v>0.15</v>
          </cell>
        </row>
        <row r="104">
          <cell r="B104" t="str">
            <v>DMS</v>
          </cell>
          <cell r="C104">
            <v>0</v>
          </cell>
          <cell r="D104">
            <v>0.05</v>
          </cell>
        </row>
        <row r="105">
          <cell r="B105" t="str">
            <v>Sauter</v>
          </cell>
          <cell r="C105">
            <v>0.3</v>
          </cell>
          <cell r="D105">
            <v>0.15</v>
          </cell>
        </row>
        <row r="106">
          <cell r="B106" t="str">
            <v>Sauter ŘS</v>
          </cell>
          <cell r="C106">
            <v>0.3</v>
          </cell>
          <cell r="D106">
            <v>0.07</v>
          </cell>
        </row>
        <row r="107">
          <cell r="B107" t="str">
            <v>rozv</v>
          </cell>
          <cell r="C107">
            <v>0</v>
          </cell>
          <cell r="D107">
            <v>0</v>
          </cell>
        </row>
        <row r="108">
          <cell r="B108" t="str">
            <v>AMiT</v>
          </cell>
          <cell r="C108">
            <v>0.12</v>
          </cell>
          <cell r="D108">
            <v>0.05</v>
          </cell>
        </row>
        <row r="109">
          <cell r="B109" t="str">
            <v>ABB</v>
          </cell>
          <cell r="C109">
            <v>0</v>
          </cell>
          <cell r="D109">
            <v>0.15</v>
          </cell>
        </row>
        <row r="110">
          <cell r="B110" t="str">
            <v>AUGUSTA ELEKTRA</v>
          </cell>
          <cell r="C110">
            <v>0.05</v>
          </cell>
          <cell r="D110">
            <v>0.12</v>
          </cell>
        </row>
        <row r="111">
          <cell r="B111" t="str">
            <v>Elsaco Kolín</v>
          </cell>
          <cell r="C111">
            <v>0</v>
          </cell>
          <cell r="D111">
            <v>0.08</v>
          </cell>
        </row>
        <row r="112">
          <cell r="B112" t="str">
            <v>SAIA</v>
          </cell>
          <cell r="C112">
            <v>0</v>
          </cell>
          <cell r="D112">
            <v>0.05</v>
          </cell>
        </row>
        <row r="113">
          <cell r="B113" t="str">
            <v>SW</v>
          </cell>
          <cell r="C113">
            <v>0</v>
          </cell>
          <cell r="D113">
            <v>0</v>
          </cell>
        </row>
        <row r="114">
          <cell r="B114" t="str">
            <v>PC</v>
          </cell>
          <cell r="C114">
            <v>0</v>
          </cell>
          <cell r="D114">
            <v>0.05</v>
          </cell>
        </row>
        <row r="115">
          <cell r="B115" t="str">
            <v>Remax CZ</v>
          </cell>
          <cell r="C115">
            <v>0</v>
          </cell>
          <cell r="D115">
            <v>0.08</v>
          </cell>
        </row>
      </sheetData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 refreshError="1">
        <row r="9">
          <cell r="E9">
            <v>974417.6</v>
          </cell>
          <cell r="F9">
            <v>0</v>
          </cell>
          <cell r="G9">
            <v>0</v>
          </cell>
          <cell r="H9">
            <v>286589.36</v>
          </cell>
          <cell r="I9">
            <v>0</v>
          </cell>
        </row>
        <row r="15">
          <cell r="H15">
            <v>0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SO 01 - I. ETAPA"/>
      <sheetName val="SO 01 - II. ETAPA"/>
      <sheetName val="SO 02"/>
      <sheetName val="so 11.1a výkaz výměr"/>
      <sheetName val="OBALKA"/>
      <sheetName val="rozpočet"/>
    </sheetNames>
    <sheetDataSet>
      <sheetData sheetId="0">
        <row r="23">
          <cell r="G23">
            <v>0</v>
          </cell>
        </row>
        <row r="24">
          <cell r="G24">
            <v>0</v>
          </cell>
        </row>
        <row r="25">
          <cell r="G25">
            <v>7682896.210000002</v>
          </cell>
        </row>
        <row r="26">
          <cell r="G26">
            <v>1613408.2041000002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alia_rozp"/>
      <sheetName val="Thalia_nab"/>
      <sheetName val="Thalia_mont"/>
      <sheetName val="Thalia_mont_komunikace"/>
      <sheetName val="tHALIA_SW"/>
      <sheetName val="thalia_rozv_DP1"/>
      <sheetName val="thalia_rozv_DP2"/>
      <sheetName val="thalia_rozv_DP3"/>
      <sheetName val="thalia_rozv_D1"/>
      <sheetName val="thalia_rozv_D2"/>
      <sheetName val="Thalia_skřIRC"/>
      <sheetName val="Náplavní_rozp_2"/>
      <sheetName val="SW"/>
      <sheetName val="Náplavní_rozp"/>
      <sheetName val="Náplavní_nab"/>
      <sheetName val="fancoil"/>
      <sheetName val="Naplavni_mont"/>
      <sheetName val="Naplavni_mont (2)"/>
      <sheetName val="proj"/>
      <sheetName val="Gayer_rozp"/>
      <sheetName val="Gayer_rozp_z"/>
      <sheetName val="Gayer_rozv"/>
      <sheetName val="Gayer_mont"/>
      <sheetName val="Ládví_rozp_z"/>
      <sheetName val="Ládví"/>
      <sheetName val="Nem_specifikace"/>
      <sheetName val="DATA"/>
      <sheetName val="ostat_data"/>
      <sheetName val="_data"/>
      <sheetName val="_data (2)"/>
      <sheetName val="ŽLABY180804"/>
      <sheetName val="dodav"/>
      <sheetName val="odhad"/>
      <sheetName val="tISKÁRNA_rozv_odhad"/>
      <sheetName val="CM _rozp (2)"/>
      <sheetName val="Polička Těl_rozp"/>
      <sheetName val="Serum_rozp_z (2)"/>
      <sheetName val="Serum_roup"/>
      <sheetName val="Serum_roup (2)"/>
      <sheetName val="Serum_rozp_z"/>
      <sheetName val="kabelak (3)"/>
      <sheetName val="kabelak"/>
      <sheetName val="RA-PS11"/>
      <sheetName val="RV20.1"/>
      <sheetName val="RB-PS12"/>
      <sheetName val="RV20.2"/>
      <sheetName val="RV21"/>
      <sheetName val="CM _rozp"/>
      <sheetName val="CMII _BOC_CO_nab"/>
      <sheetName val="CM_rozv"/>
      <sheetName val="CM_mont"/>
      <sheetName val="Polička Těl_nab"/>
      <sheetName val="Polička_MR1_rozv"/>
      <sheetName val="Polička_mont"/>
      <sheetName val="Pleas_rozv"/>
      <sheetName val="Pleas_rozp_4A"/>
      <sheetName val="Pleas_rozp_5,6"/>
      <sheetName val="Pleas_nab"/>
      <sheetName val="Pleas_nab_5,6_z"/>
      <sheetName val="Nabídka LG"/>
      <sheetName val="Pleas_mont_4A"/>
      <sheetName val="Pleas_mont_5,6"/>
      <sheetName val="Pleas_mont_VS "/>
      <sheetName val="NemKolín_MaR_nab"/>
      <sheetName val="NemKolín_MaR_nab (2)"/>
      <sheetName val="Nabídka (2)"/>
      <sheetName val="JN_mont"/>
      <sheetName val="Nem_4.2"/>
      <sheetName val="Nem_4.3"/>
      <sheetName val="Nem_4.4-1p"/>
      <sheetName val="Nem_4.4-2p"/>
      <sheetName val="Babice_Honeywell_rozp"/>
      <sheetName val="Babicel_rozp_z"/>
      <sheetName val="JN kolonada_nab"/>
      <sheetName val="JN_ rozv"/>
      <sheetName val="Ledeč_BA"/>
      <sheetName val="Krycí list"/>
      <sheetName val="Ledeč_mont"/>
      <sheetName val="rekapitulace"/>
      <sheetName val="Položky"/>
      <sheetName val="Ledeč_mont_kontr"/>
      <sheetName val="Nabídka _LG_light"/>
      <sheetName val="light_rozp"/>
      <sheetName val="rekap3"/>
      <sheetName val="Foxconn light_rozp_z"/>
      <sheetName val="light_BB"/>
      <sheetName val="light_BC"/>
      <sheetName val="light_BD"/>
      <sheetName val="FoxconnVS_rozp"/>
      <sheetName val="Nabídka"/>
      <sheetName val="rozp MaR (2)"/>
      <sheetName val="pomoc vyp"/>
      <sheetName val="rozp_ODHAD"/>
      <sheetName val="MaR"/>
      <sheetName val="Nabídka  LG"/>
      <sheetName val="rozp MaR"/>
      <sheetName val="rozp_z"/>
      <sheetName val="rozp (2)"/>
      <sheetName val="MONT_doplň_8p"/>
      <sheetName val="cina_skřIRC"/>
      <sheetName val="Vin_Rozvaděče Fan-coily"/>
      <sheetName val="mont_data"/>
      <sheetName val="ŽLABY_staré"/>
      <sheetName val="Cenová informace HWL"/>
      <sheetName val="Univerzita HK MaR_nab"/>
      <sheetName val="rozp_UHK"/>
      <sheetName val="kab_UHK"/>
      <sheetName val="mont_UHK"/>
      <sheetName val="mont_UHK (2)"/>
      <sheetName val="kabel_vzor"/>
      <sheetName val="UHK_skřIRC"/>
      <sheetName val="rozv_BA1"/>
      <sheetName val="rozv_BA2"/>
      <sheetName val="nab_KD"/>
      <sheetName val="List1"/>
      <sheetName val="rozp pomoc_vzor"/>
      <sheetName val="rozp pomoc mont_vzor"/>
      <sheetName val="rozp_lab_PP_"/>
      <sheetName val="rozp_lab_PP_rozp_z"/>
      <sheetName val="rozp_lab_PP_VV_z"/>
      <sheetName val="kabel_lab"/>
      <sheetName val="rozv_RD1"/>
      <sheetName val="rozv_RD2"/>
      <sheetName val="rozv_RD3"/>
      <sheetName val="rozv_RD4"/>
      <sheetName val="mont_lab"/>
      <sheetName val="kabel_lab_RD2"/>
      <sheetName val="kabel_lab_RD3"/>
      <sheetName val="kabel_lab_RD4"/>
      <sheetName val="seznam obvodů_data"/>
      <sheetName val="seznam obvodů"/>
      <sheetName val="seznam obvodů_080306"/>
      <sheetName val="rozp_lab_PP"/>
      <sheetName val="Nem Nachod JIP MaR_rozp"/>
      <sheetName val="kabel_JIP PP_opr"/>
      <sheetName val="kabel_JIP PP_"/>
      <sheetName val="specPP"/>
      <sheetName val="rozp_hor nem opr tl"/>
      <sheetName val="rozpPP (2)"/>
      <sheetName val="rozv_"/>
      <sheetName val="nem Nachod_nab_subi"/>
      <sheetName val="rozp"/>
      <sheetName val="nem Nachod_nab"/>
      <sheetName val="mont"/>
      <sheetName val="03vMaR"/>
      <sheetName val="03zMaR"/>
      <sheetName val="04MaR"/>
      <sheetName val="3-JH-2001,2 (B)"/>
      <sheetName val="CV Smetanova_PP27.7"/>
      <sheetName val="CV Smetanova_PP27.7z"/>
      <sheetName val="CV Smetanova_PP21.7"/>
      <sheetName val="CV Smetanova_PP21.7_z"/>
      <sheetName val="CV Smetanova_PP19.7_z"/>
      <sheetName val="CV Smetanova_PP17.7 (4)"/>
      <sheetName val="CV Smetanova_PP12.7 (3)"/>
      <sheetName val="CV Smetanova_PP11.7 (2)"/>
      <sheetName val="CV Smetanova_PP10.7"/>
      <sheetName val="CV Smetanova_specifikace PP 3"/>
      <sheetName val="CV Smetanova_PP"/>
      <sheetName val="CV Smetanova_specifikace PP 1"/>
      <sheetName val="blok"/>
      <sheetName val="CV Smetanova_rozp_nab (2)"/>
      <sheetName val="Rekapitulace MaR"/>
      <sheetName val="Položky MaR"/>
      <sheetName val="CV Smetanova_rozp_nab"/>
      <sheetName val="CV Smetanova_CD"/>
      <sheetName val="mont_CV nab"/>
      <sheetName val="ŽLABY180804 (2)"/>
      <sheetName val="CV Smetanova_tepl. prip."/>
      <sheetName val="CV Smetanova_tepl. prip._rozp"/>
      <sheetName val="CV Smetanova_tepl. prip._výk vý"/>
      <sheetName val="krycí list_specifikace"/>
      <sheetName val="krycí list_rozpočet"/>
      <sheetName val="CV Smetanova_výkaz výměr"/>
      <sheetName val="CV Smetanova_rozpočet"/>
      <sheetName val="CV Smetanova_proj"/>
      <sheetName val="DCV_rozp (2)"/>
      <sheetName val="DCV_rozp"/>
      <sheetName val="rozv"/>
      <sheetName val="List2"/>
      <sheetName val="List3"/>
      <sheetName val="Svatoslavova"/>
      <sheetName val="Cibulkové_rozp"/>
      <sheetName val="Legie_rozp"/>
      <sheetName val="rekap"/>
      <sheetName val="Jihlavska_rozp"/>
      <sheetName val="Krumlovska_rozp"/>
      <sheetName val="Krumlovska_rozp (2)"/>
      <sheetName val="rozv_RD2_"/>
      <sheetName val="rozv_RD2_ (2)"/>
      <sheetName val="Nuselska_rozp (2)"/>
      <sheetName val="rozv_RD2_ (3)"/>
      <sheetName val="rozp_KRPA"/>
      <sheetName val="kalkulace"/>
      <sheetName val="Univ Pce A2_mont"/>
      <sheetName val="Univ Pce A2_nab"/>
      <sheetName val="Univ Pce A2 _VV"/>
      <sheetName val="cena PP"/>
      <sheetName val="kabel"/>
      <sheetName val="rozp_ventily2"/>
      <sheetName val="rozp_ventily"/>
      <sheetName val="Siemens"/>
      <sheetName val="Husova_rozp"/>
      <sheetName val="Husova_rozp (2)"/>
      <sheetName val="Husova_nab"/>
      <sheetName val="Krucenburk_rozp"/>
      <sheetName val="Krucenburk_rozp (2)"/>
      <sheetName val="Krucenburk_nab"/>
      <sheetName val="Tepvos_rozp"/>
      <sheetName val="Na Dolinách_rozpPP_230209"/>
      <sheetName val="titl_Na Dolinách"/>
      <sheetName val="Na Dolinách_specPP"/>
      <sheetName val="Na Dolinách_230209"/>
      <sheetName val="Na Dolinách_rozp_230209"/>
      <sheetName val="Na Dolinách_nab2"/>
      <sheetName val="Na Dolinách_rozp2"/>
      <sheetName val="Bránická_rozp"/>
      <sheetName val="Na Dolinách_rozp"/>
      <sheetName val="Na Dolinách_nab"/>
      <sheetName val="Bránická_311008"/>
      <sheetName val="Bránická_nab2"/>
      <sheetName val="Bránická_nab"/>
      <sheetName val="Cibulkové_pův rozp"/>
      <sheetName val="rozv pův_Cibulkove"/>
      <sheetName val="Cibulkové_rozp_10.10.08"/>
      <sheetName val="Cibulkové_nab_16.10.08"/>
      <sheetName val="Cibulkové_podkl_10.10.08"/>
      <sheetName val="rozv_Cibulkove_10.10.08"/>
      <sheetName val="ZŠ Jitřní_rozp"/>
      <sheetName val="ZŠ Jitřní_nab"/>
      <sheetName val="ZŠ Jitřní_nab2"/>
      <sheetName val="Nuselská94_rozp"/>
      <sheetName val="Nuselská94_nab"/>
      <sheetName val="Na Klikovce_rozp"/>
      <sheetName val="Na Klikovce_rozp (2)"/>
      <sheetName val="Viktorinova_tlak"/>
      <sheetName val="rozv_vik_tlak"/>
      <sheetName val="rozv_vik_kot"/>
      <sheetName val="rozv_vik_kot_bez tl"/>
      <sheetName val="Viktorinova_tlak (2)"/>
      <sheetName val="Viktorinova_kotelna"/>
      <sheetName val="Viktorinova_kotelna_nab"/>
      <sheetName val="Viktorinova_kotelna_rek"/>
      <sheetName val="Viktorinova_OPS+kot_rozp PP (2)"/>
      <sheetName val="Na Klaudiánce 19_rozp PP"/>
      <sheetName val="Na Klaudiánce 19_spec PP"/>
      <sheetName val="Viktorinova_OPS+kot_rozp PP"/>
      <sheetName val="Viktorinova_OPS+kot"/>
      <sheetName val="Viktorinova_OPS+kot_spec PP"/>
      <sheetName val="Viktorinova_OPS+kot_specPPmarek"/>
      <sheetName val="Viktorinova_podklady1"/>
      <sheetName val="Viktorinova_OPS"/>
      <sheetName val="rozv_vik"/>
      <sheetName val="rozv_viktorinova"/>
      <sheetName val="Semily_roz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/>
      <sheetData sheetId="206"/>
      <sheetData sheetId="207"/>
      <sheetData sheetId="208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  <sheetName val="Krycí list"/>
      <sheetName val="so 11.1a výkaz výměr"/>
      <sheetName val="OBALKA"/>
    </sheetNames>
    <sheetDataSet>
      <sheetData sheetId="0" refreshError="1">
        <row r="25">
          <cell r="D25">
            <v>160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dav"/>
      <sheetName val="FM"/>
      <sheetName val="KAB"/>
      <sheetName val="ROZV"/>
      <sheetName val="rozpočetstep"/>
      <sheetName val="List1"/>
      <sheetName val="rekstep"/>
      <sheetName val="KAB2"/>
      <sheetName val="ROZV2"/>
      <sheetName val="rozpočetstep2"/>
      <sheetName val="List2"/>
      <sheetName val="rekstep2"/>
      <sheetName val="KAB2skutmezistav"/>
      <sheetName val="KABskut"/>
      <sheetName val="motážrozv"/>
      <sheetName val="ROZVskutmezistav"/>
      <sheetName val="rozpočetskut"/>
      <sheetName val="rekskut"/>
      <sheetName val="KABELN "/>
      <sheetName val="KOTN"/>
      <sheetName val="RKOTN "/>
      <sheetName val="ROZVN"/>
      <sheetName val="KOT STEPN"/>
      <sheetName val="RKOT STEPN"/>
      <sheetName val="KOT STEPN(2)"/>
      <sheetName val="RKOT STEPN(2)"/>
      <sheetName val="KABčist"/>
      <sheetName val="rozpočetčist"/>
      <sheetName val="rekčist"/>
      <sheetName val="spec_dopl_čist2"/>
      <sheetName val="kab_dopl_čist2"/>
      <sheetName val="KABčist2"/>
      <sheetName val="rozpočetčist2"/>
      <sheetName val="rekčist2"/>
      <sheetName val="Rekapitulace"/>
      <sheetName val="ÚT"/>
      <sheetName val="Plyn"/>
      <sheetName val="VZT"/>
      <sheetName val="SILNO"/>
      <sheetName val="SILNO -VAR."/>
      <sheetName val="MaR"/>
      <sheetName val="EPS"/>
      <sheetName val="DATA"/>
      <sheetName val="Krycí list"/>
    </sheetNames>
    <sheetDataSet>
      <sheetData sheetId="0" refreshError="1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atyp</v>
          </cell>
          <cell r="C6">
            <v>0</v>
          </cell>
          <cell r="D6">
            <v>0.08</v>
          </cell>
        </row>
        <row r="7">
          <cell r="B7" t="str">
            <v>ZPA Nová Paka</v>
          </cell>
          <cell r="C7">
            <v>0.15</v>
          </cell>
          <cell r="D7">
            <v>0.15</v>
          </cell>
          <cell r="E7">
            <v>4.2</v>
          </cell>
        </row>
        <row r="8">
          <cell r="B8" t="str">
            <v>BD Sensors</v>
          </cell>
          <cell r="C8">
            <v>0</v>
          </cell>
          <cell r="D8">
            <v>0.15</v>
          </cell>
        </row>
        <row r="9">
          <cell r="B9" t="str">
            <v>CLAUHAN
Brno</v>
          </cell>
          <cell r="C9">
            <v>0</v>
          </cell>
          <cell r="D9">
            <v>0.3</v>
          </cell>
        </row>
        <row r="10">
          <cell r="B10" t="str">
            <v>Comel</v>
          </cell>
          <cell r="C10">
            <v>0</v>
          </cell>
          <cell r="D10">
            <v>0.15</v>
          </cell>
        </row>
        <row r="11">
          <cell r="B11" t="str">
            <v>DA Ostrava</v>
          </cell>
          <cell r="C11">
            <v>0</v>
          </cell>
          <cell r="D11">
            <v>0.15</v>
          </cell>
        </row>
        <row r="12">
          <cell r="B12" t="str">
            <v>dodávka 
investora</v>
          </cell>
          <cell r="C12">
            <v>0</v>
          </cell>
          <cell r="D12">
            <v>0</v>
          </cell>
        </row>
        <row r="13">
          <cell r="B13" t="str">
            <v>Eko-Ekviterm </v>
          </cell>
          <cell r="C13">
            <v>0.1</v>
          </cell>
          <cell r="D13">
            <v>0.15</v>
          </cell>
        </row>
        <row r="14">
          <cell r="B14" t="str">
            <v>Ekorex+
Nová Paka</v>
          </cell>
          <cell r="C14">
            <v>0.17</v>
          </cell>
          <cell r="D14">
            <v>0.21</v>
          </cell>
        </row>
        <row r="15">
          <cell r="B15" t="str">
            <v>Eleco</v>
          </cell>
          <cell r="C15">
            <v>0</v>
          </cell>
          <cell r="D15">
            <v>0.17</v>
          </cell>
        </row>
        <row r="16">
          <cell r="B16" t="str">
            <v>Elektram</v>
          </cell>
          <cell r="C16">
            <v>0</v>
          </cell>
          <cell r="D16">
            <v>0.15</v>
          </cell>
        </row>
        <row r="17">
          <cell r="B17" t="str">
            <v>Elektram/kab</v>
          </cell>
          <cell r="C17">
            <v>0</v>
          </cell>
          <cell r="D17">
            <v>0.12</v>
          </cell>
        </row>
        <row r="18">
          <cell r="B18" t="str">
            <v>Elektropřístroj
Písek</v>
          </cell>
          <cell r="C18">
            <v>0</v>
          </cell>
          <cell r="D18">
            <v>0.15</v>
          </cell>
        </row>
        <row r="19">
          <cell r="B19" t="str">
            <v>EP Písek</v>
          </cell>
          <cell r="C19">
            <v>0</v>
          </cell>
          <cell r="D19">
            <v>0.15</v>
          </cell>
        </row>
        <row r="20">
          <cell r="B20" t="str">
            <v>ENERGIE MaR</v>
          </cell>
          <cell r="C20">
            <v>0</v>
          </cell>
          <cell r="D20">
            <v>0</v>
          </cell>
        </row>
        <row r="21">
          <cell r="B21" t="str">
            <v>Entrelec</v>
          </cell>
          <cell r="C21">
            <v>0</v>
          </cell>
          <cell r="D21">
            <v>0.12</v>
          </cell>
        </row>
        <row r="22">
          <cell r="B22" t="str">
            <v>EO Pardubice</v>
          </cell>
          <cell r="C22">
            <v>0</v>
          </cell>
          <cell r="D22">
            <v>0.15</v>
          </cell>
        </row>
        <row r="23">
          <cell r="B23" t="str">
            <v>ERAB</v>
          </cell>
          <cell r="C23">
            <v>0</v>
          </cell>
          <cell r="D23">
            <v>0.15</v>
          </cell>
        </row>
        <row r="24">
          <cell r="B24" t="str">
            <v>F&amp;G</v>
          </cell>
          <cell r="C24">
            <v>0</v>
          </cell>
          <cell r="D24">
            <v>0.15</v>
          </cell>
        </row>
        <row r="25">
          <cell r="B25" t="str">
            <v>Groupe-
Schneider</v>
          </cell>
          <cell r="C25">
            <v>0</v>
          </cell>
          <cell r="D25">
            <v>0.15</v>
          </cell>
        </row>
        <row r="26">
          <cell r="B26" t="str">
            <v>Groupe-
Schneider-Tel.</v>
          </cell>
          <cell r="C26">
            <v>0.1</v>
          </cell>
          <cell r="D26">
            <v>0.1</v>
          </cell>
        </row>
        <row r="27">
          <cell r="B27" t="str">
            <v>HAKEL</v>
          </cell>
          <cell r="C27">
            <v>0</v>
          </cell>
          <cell r="D27">
            <v>0.25</v>
          </cell>
        </row>
        <row r="28">
          <cell r="B28" t="str">
            <v>Johnson 
Controls</v>
          </cell>
          <cell r="C28">
            <v>0</v>
          </cell>
          <cell r="D28">
            <v>0</v>
          </cell>
        </row>
        <row r="29">
          <cell r="B29" t="str">
            <v>Končar</v>
          </cell>
          <cell r="C29">
            <v>0</v>
          </cell>
          <cell r="D29">
            <v>0.15</v>
          </cell>
        </row>
        <row r="30">
          <cell r="B30" t="str">
            <v>LDM 
Č. Třebová</v>
          </cell>
          <cell r="C30">
            <v>0.23</v>
          </cell>
          <cell r="D30">
            <v>0.15</v>
          </cell>
        </row>
        <row r="31">
          <cell r="B31" t="str">
            <v>MARTECH
Hradec Králové</v>
          </cell>
          <cell r="C31">
            <v>0</v>
          </cell>
          <cell r="D31">
            <v>0.15</v>
          </cell>
        </row>
        <row r="32">
          <cell r="B32" t="str">
            <v>OEZ Letohrad</v>
          </cell>
          <cell r="C32">
            <v>0</v>
          </cell>
          <cell r="D32">
            <v>0.15</v>
          </cell>
        </row>
        <row r="33">
          <cell r="B33" t="str">
            <v>ostatní</v>
          </cell>
          <cell r="C33">
            <v>0</v>
          </cell>
          <cell r="D33">
            <v>0.05</v>
          </cell>
        </row>
        <row r="34">
          <cell r="B34" t="str">
            <v>PEVEKO
Boršice u B.</v>
          </cell>
          <cell r="C34">
            <v>0.1</v>
          </cell>
          <cell r="D34">
            <v>0.15</v>
          </cell>
        </row>
        <row r="35">
          <cell r="B35" t="str">
            <v>Remagg
Vyškov</v>
          </cell>
          <cell r="C35">
            <v>0</v>
          </cell>
          <cell r="D35">
            <v>0.15</v>
          </cell>
        </row>
        <row r="36">
          <cell r="B36" t="str">
            <v>SENSIT
Rožnov p. R.</v>
          </cell>
          <cell r="C36">
            <v>0</v>
          </cell>
          <cell r="D36">
            <v>0.15</v>
          </cell>
        </row>
        <row r="37">
          <cell r="B37" t="str">
            <v>Schrack</v>
          </cell>
          <cell r="C37">
            <v>0</v>
          </cell>
          <cell r="D37">
            <v>0.15</v>
          </cell>
        </row>
        <row r="38">
          <cell r="B38" t="str">
            <v>stávající</v>
          </cell>
          <cell r="C38">
            <v>0</v>
          </cell>
          <cell r="D38">
            <v>0</v>
          </cell>
        </row>
        <row r="39">
          <cell r="B39" t="str">
            <v>strojní
dodávka</v>
          </cell>
          <cell r="C39">
            <v>0</v>
          </cell>
          <cell r="D39">
            <v>0</v>
          </cell>
        </row>
        <row r="40">
          <cell r="B40" t="str">
            <v>Teco</v>
          </cell>
          <cell r="C40">
            <v>0.1</v>
          </cell>
          <cell r="D40">
            <v>0.15</v>
          </cell>
        </row>
        <row r="41">
          <cell r="B41" t="str">
            <v>Tecont</v>
          </cell>
          <cell r="C41">
            <v>0.2</v>
          </cell>
          <cell r="D41">
            <v>0.2</v>
          </cell>
        </row>
        <row r="42">
          <cell r="B42" t="str">
            <v>výroba roz.</v>
          </cell>
          <cell r="C42">
            <v>0</v>
          </cell>
          <cell r="D42">
            <v>0</v>
          </cell>
        </row>
        <row r="43">
          <cell r="B43" t="str">
            <v>ZPA Ekoreg
Ústí n/L</v>
          </cell>
          <cell r="C43">
            <v>0.1</v>
          </cell>
          <cell r="D43">
            <v>0.15</v>
          </cell>
        </row>
        <row r="44">
          <cell r="B44" t="str">
            <v>ZPA
Nová Paka</v>
          </cell>
          <cell r="C44">
            <v>0.15</v>
          </cell>
          <cell r="D44">
            <v>0.18</v>
          </cell>
        </row>
        <row r="45">
          <cell r="B45" t="str">
            <v>JSP
Nová Paka</v>
          </cell>
          <cell r="C45">
            <v>0.1</v>
          </cell>
          <cell r="D45">
            <v>0.2</v>
          </cell>
        </row>
        <row r="46">
          <cell r="B46" t="str">
            <v>ZPA Prešov</v>
          </cell>
          <cell r="C46">
            <v>0</v>
          </cell>
          <cell r="D46">
            <v>0.15</v>
          </cell>
        </row>
        <row r="47">
          <cell r="B47" t="str">
            <v>Ekorex Lázně
Bohdaneč</v>
          </cell>
          <cell r="C47">
            <v>0.15</v>
          </cell>
          <cell r="D47">
            <v>0.15</v>
          </cell>
        </row>
        <row r="48">
          <cell r="B48" t="str">
            <v>Raab Karcher</v>
          </cell>
          <cell r="C48">
            <v>0.36</v>
          </cell>
          <cell r="D48">
            <v>0.25</v>
          </cell>
        </row>
        <row r="49">
          <cell r="B49" t="str">
            <v>Axima</v>
          </cell>
          <cell r="C49">
            <v>0</v>
          </cell>
          <cell r="D49">
            <v>0.15</v>
          </cell>
        </row>
        <row r="50">
          <cell r="B50" t="str">
            <v>Merlin&amp;G</v>
          </cell>
          <cell r="C50">
            <v>0</v>
          </cell>
          <cell r="D50">
            <v>0.16</v>
          </cell>
        </row>
        <row r="51">
          <cell r="B51" t="str">
            <v>MaR Plus</v>
          </cell>
          <cell r="C51">
            <v>0</v>
          </cell>
          <cell r="D51">
            <v>0.3</v>
          </cell>
        </row>
        <row r="52">
          <cell r="B52" t="str">
            <v>ZPA Pečky</v>
          </cell>
          <cell r="C52">
            <v>0</v>
          </cell>
          <cell r="D52">
            <v>0.15</v>
          </cell>
        </row>
        <row r="53">
          <cell r="B53" t="str">
            <v>EESA
Lomnice n.P.</v>
          </cell>
          <cell r="C53">
            <v>0</v>
          </cell>
          <cell r="D53">
            <v>0.15</v>
          </cell>
        </row>
        <row r="54">
          <cell r="B54" t="str">
            <v>REMAG trade</v>
          </cell>
          <cell r="C54">
            <v>0</v>
          </cell>
          <cell r="D54">
            <v>0.15</v>
          </cell>
        </row>
        <row r="55">
          <cell r="B55" t="str">
            <v>LOGITRON</v>
          </cell>
          <cell r="C55">
            <v>0</v>
          </cell>
          <cell r="D55">
            <v>0.15</v>
          </cell>
        </row>
        <row r="56">
          <cell r="B56" t="str">
            <v>MIWA Praha</v>
          </cell>
          <cell r="C56">
            <v>0</v>
          </cell>
          <cell r="D56">
            <v>0.15</v>
          </cell>
        </row>
        <row r="57">
          <cell r="B57" t="str">
            <v>EIG Praha</v>
          </cell>
          <cell r="C57">
            <v>0</v>
          </cell>
          <cell r="D57">
            <v>0.15</v>
          </cell>
        </row>
        <row r="58">
          <cell r="B58" t="str">
            <v>Honeywell</v>
          </cell>
          <cell r="C58">
            <v>0.4</v>
          </cell>
          <cell r="D58">
            <v>0.08</v>
          </cell>
        </row>
        <row r="59">
          <cell r="B59" t="str">
            <v>TERMS
Č. Budějovice</v>
          </cell>
          <cell r="C59">
            <v>0</v>
          </cell>
          <cell r="D59">
            <v>0.18</v>
          </cell>
        </row>
        <row r="60">
          <cell r="B60" t="str">
            <v>Transformátory
Blatná</v>
          </cell>
          <cell r="C60">
            <v>0</v>
          </cell>
          <cell r="D60">
            <v>0.15</v>
          </cell>
        </row>
        <row r="61">
          <cell r="B61" t="str">
            <v>Bola</v>
          </cell>
          <cell r="C61">
            <v>0</v>
          </cell>
          <cell r="D61">
            <v>0.15</v>
          </cell>
        </row>
        <row r="62">
          <cell r="B62" t="str">
            <v>J.T.O. System</v>
          </cell>
          <cell r="C62">
            <v>0</v>
          </cell>
          <cell r="D62">
            <v>0.15</v>
          </cell>
        </row>
        <row r="63">
          <cell r="B63" t="str">
            <v>X</v>
          </cell>
          <cell r="C63">
            <v>0</v>
          </cell>
          <cell r="D63">
            <v>0</v>
          </cell>
        </row>
        <row r="64">
          <cell r="B64" t="str">
            <v>XX</v>
          </cell>
          <cell r="C64">
            <v>0</v>
          </cell>
          <cell r="D64">
            <v>0</v>
          </cell>
        </row>
        <row r="65">
          <cell r="B65" t="str">
            <v>CATV Olomouc</v>
          </cell>
          <cell r="C65">
            <v>0</v>
          </cell>
          <cell r="D65">
            <v>0.12</v>
          </cell>
        </row>
        <row r="66">
          <cell r="B66" t="str">
            <v>el-servis
Spálovský</v>
          </cell>
          <cell r="C66">
            <v>0</v>
          </cell>
          <cell r="D66">
            <v>0.15</v>
          </cell>
        </row>
        <row r="67">
          <cell r="B67" t="str">
            <v>Danfoss</v>
          </cell>
          <cell r="C67">
            <v>0</v>
          </cell>
          <cell r="D67">
            <v>0.15</v>
          </cell>
        </row>
        <row r="68">
          <cell r="B68" t="str">
            <v>Remak
Trade a.s.</v>
          </cell>
          <cell r="C68">
            <v>0</v>
          </cell>
          <cell r="D68">
            <v>0.15</v>
          </cell>
        </row>
        <row r="69">
          <cell r="B69" t="str">
            <v>Landis &amp; Staefa</v>
          </cell>
          <cell r="C69">
            <v>0.3</v>
          </cell>
          <cell r="D69">
            <v>0.15</v>
          </cell>
        </row>
        <row r="70">
          <cell r="B70" t="str">
            <v>AutoCont</v>
          </cell>
          <cell r="C70">
            <v>0</v>
          </cell>
          <cell r="D70">
            <v>0.08</v>
          </cell>
        </row>
        <row r="71">
          <cell r="B71" t="str">
            <v>M+D</v>
          </cell>
          <cell r="C71">
            <v>0</v>
          </cell>
          <cell r="D71">
            <v>0.15</v>
          </cell>
        </row>
        <row r="72">
          <cell r="B72" t="str">
            <v>FINDER</v>
          </cell>
          <cell r="C72">
            <v>0</v>
          </cell>
          <cell r="D72">
            <v>0.15</v>
          </cell>
        </row>
        <row r="73">
          <cell r="B73" t="str">
            <v>RAMI cz s.r.o.</v>
          </cell>
          <cell r="C73">
            <v>0</v>
          </cell>
          <cell r="D73">
            <v>0.15</v>
          </cell>
        </row>
        <row r="74">
          <cell r="B74" t="str">
            <v>XXX</v>
          </cell>
          <cell r="C74">
            <v>0</v>
          </cell>
          <cell r="D74">
            <v>0.15</v>
          </cell>
        </row>
        <row r="75">
          <cell r="B75" t="str">
            <v>MAVE &amp; spol.</v>
          </cell>
          <cell r="C75">
            <v>0</v>
          </cell>
          <cell r="D75">
            <v>0.15</v>
          </cell>
        </row>
        <row r="76">
          <cell r="B76" t="str">
            <v>rozv</v>
          </cell>
          <cell r="C76">
            <v>0</v>
          </cell>
          <cell r="D76">
            <v>0</v>
          </cell>
        </row>
        <row r="77">
          <cell r="B77" t="str">
            <v>ZPA CZ Trutnov</v>
          </cell>
          <cell r="C77">
            <v>0</v>
          </cell>
          <cell r="D77">
            <v>0.12</v>
          </cell>
        </row>
        <row r="78">
          <cell r="B78" t="str">
            <v>SALTEK</v>
          </cell>
          <cell r="C78">
            <v>0</v>
          </cell>
          <cell r="D78">
            <v>0.15</v>
          </cell>
        </row>
        <row r="79">
          <cell r="B79" t="str">
            <v>BELIMO CZ</v>
          </cell>
          <cell r="C79">
            <v>0</v>
          </cell>
          <cell r="D79">
            <v>0.15</v>
          </cell>
        </row>
        <row r="80">
          <cell r="B80" t="str">
            <v>M&amp;D ELEKTRO</v>
          </cell>
          <cell r="C80">
            <v>0</v>
          </cell>
          <cell r="D80">
            <v>0.15</v>
          </cell>
        </row>
        <row r="81">
          <cell r="B81" t="str">
            <v>REGMET</v>
          </cell>
          <cell r="C81">
            <v>0</v>
          </cell>
          <cell r="D81">
            <v>0.15</v>
          </cell>
        </row>
        <row r="82">
          <cell r="B82" t="str">
            <v>ENBRA</v>
          </cell>
          <cell r="C82">
            <v>0</v>
          </cell>
          <cell r="D82">
            <v>0.15</v>
          </cell>
        </row>
        <row r="83">
          <cell r="B83" t="str">
            <v>AVOS
automation</v>
          </cell>
          <cell r="C83">
            <v>0</v>
          </cell>
          <cell r="D83">
            <v>0.15</v>
          </cell>
        </row>
        <row r="84">
          <cell r="B84" t="str">
            <v>Jablotron</v>
          </cell>
          <cell r="C84">
            <v>0</v>
          </cell>
          <cell r="D84">
            <v>0.15</v>
          </cell>
        </row>
        <row r="85">
          <cell r="B85" t="str">
            <v>Luka systém</v>
          </cell>
          <cell r="C85">
            <v>0</v>
          </cell>
          <cell r="D85">
            <v>0.15</v>
          </cell>
        </row>
        <row r="86">
          <cell r="B86" t="str">
            <v>PRO-REG</v>
          </cell>
          <cell r="C86">
            <v>0</v>
          </cell>
          <cell r="D86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dav"/>
      <sheetName val="KABELN "/>
      <sheetName val="KOTN"/>
      <sheetName val="RKOTN "/>
      <sheetName val="ROZVN"/>
      <sheetName val="KOT STEPN"/>
      <sheetName val="RKOT STEPN"/>
      <sheetName val="KOT STEPN(2)"/>
      <sheetName val="RKOT STEPN(2)"/>
      <sheetName val="103"/>
      <sheetName val="DATA"/>
      <sheetName val="obj. (2)"/>
      <sheetName val="obj. (3)"/>
    </sheetNames>
    <sheetDataSet>
      <sheetData sheetId="0" refreshError="1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ZPA Nová Paka</v>
          </cell>
          <cell r="C6">
            <v>0.15</v>
          </cell>
          <cell r="D6">
            <v>0.15</v>
          </cell>
          <cell r="E6">
            <v>4.5</v>
          </cell>
        </row>
        <row r="7">
          <cell r="B7" t="str">
            <v>BD Sensors</v>
          </cell>
          <cell r="C7">
            <v>0.1</v>
          </cell>
          <cell r="D7">
            <v>0.12</v>
          </cell>
        </row>
        <row r="8">
          <cell r="B8" t="str">
            <v>CLAUHAN
Brno</v>
          </cell>
          <cell r="C8">
            <v>0</v>
          </cell>
          <cell r="D8">
            <v>0.3</v>
          </cell>
        </row>
        <row r="9">
          <cell r="B9" t="str">
            <v>Comel</v>
          </cell>
          <cell r="C9">
            <v>0</v>
          </cell>
          <cell r="D9">
            <v>0.15</v>
          </cell>
        </row>
        <row r="10">
          <cell r="B10" t="str">
            <v>DA Ostrava</v>
          </cell>
          <cell r="C10">
            <v>0</v>
          </cell>
          <cell r="D10">
            <v>0.15</v>
          </cell>
        </row>
        <row r="11">
          <cell r="B11" t="str">
            <v>dodávka 
investora</v>
          </cell>
          <cell r="C11">
            <v>0</v>
          </cell>
          <cell r="D11">
            <v>0</v>
          </cell>
        </row>
        <row r="12">
          <cell r="B12" t="str">
            <v>Eko-Ekviterm </v>
          </cell>
          <cell r="C12">
            <v>0.1</v>
          </cell>
          <cell r="D12">
            <v>0.15</v>
          </cell>
        </row>
        <row r="13">
          <cell r="B13" t="str">
            <v>Ekorex+
Nová Paka</v>
          </cell>
          <cell r="C13">
            <v>0.17</v>
          </cell>
          <cell r="D13">
            <v>0.21</v>
          </cell>
        </row>
        <row r="14">
          <cell r="B14" t="str">
            <v>Eleco</v>
          </cell>
          <cell r="C14">
            <v>0</v>
          </cell>
          <cell r="D14">
            <v>0.2</v>
          </cell>
        </row>
        <row r="15">
          <cell r="B15" t="str">
            <v>Elektram</v>
          </cell>
          <cell r="C15">
            <v>0.07</v>
          </cell>
          <cell r="D15">
            <v>0.15</v>
          </cell>
        </row>
        <row r="16">
          <cell r="B16" t="str">
            <v>Elektram/kab</v>
          </cell>
          <cell r="C16">
            <v>0</v>
          </cell>
          <cell r="D16">
            <v>0.2</v>
          </cell>
        </row>
        <row r="17">
          <cell r="B17" t="str">
            <v>Elektropřístroj
Písek</v>
          </cell>
          <cell r="C17">
            <v>0</v>
          </cell>
          <cell r="D17">
            <v>0.2</v>
          </cell>
        </row>
        <row r="18">
          <cell r="B18" t="str">
            <v>EP Písek</v>
          </cell>
          <cell r="C18">
            <v>0</v>
          </cell>
          <cell r="D18">
            <v>0.2</v>
          </cell>
        </row>
        <row r="19">
          <cell r="B19" t="str">
            <v>ENERGIE MaR</v>
          </cell>
          <cell r="C19">
            <v>0</v>
          </cell>
          <cell r="D19">
            <v>0</v>
          </cell>
        </row>
        <row r="20">
          <cell r="B20" t="str">
            <v>Entrelec</v>
          </cell>
          <cell r="C20">
            <v>0</v>
          </cell>
          <cell r="D20">
            <v>0.15</v>
          </cell>
        </row>
        <row r="21">
          <cell r="B21" t="str">
            <v>EO Pardubice</v>
          </cell>
          <cell r="C21">
            <v>0</v>
          </cell>
          <cell r="D21">
            <v>0.15</v>
          </cell>
        </row>
        <row r="22">
          <cell r="B22" t="str">
            <v>ERAB</v>
          </cell>
          <cell r="C22">
            <v>0</v>
          </cell>
          <cell r="D22">
            <v>0.15</v>
          </cell>
        </row>
        <row r="23">
          <cell r="B23" t="str">
            <v>F&amp;G</v>
          </cell>
          <cell r="C23">
            <v>0</v>
          </cell>
          <cell r="D23">
            <v>0.15</v>
          </cell>
        </row>
        <row r="24">
          <cell r="B24" t="str">
            <v>Groupe-
Schneider</v>
          </cell>
          <cell r="C24">
            <v>0</v>
          </cell>
          <cell r="D24">
            <v>0.08</v>
          </cell>
        </row>
        <row r="25">
          <cell r="B25" t="str">
            <v>HAKEL</v>
          </cell>
          <cell r="C25">
            <v>0.3</v>
          </cell>
          <cell r="D25">
            <v>0.3</v>
          </cell>
        </row>
        <row r="26">
          <cell r="B26" t="str">
            <v>Johnson 
Controls</v>
          </cell>
          <cell r="C26">
            <v>0.3</v>
          </cell>
          <cell r="D26">
            <v>0.12</v>
          </cell>
        </row>
        <row r="27">
          <cell r="B27" t="str">
            <v>Končar</v>
          </cell>
          <cell r="C27">
            <v>0</v>
          </cell>
          <cell r="D27">
            <v>0.15</v>
          </cell>
        </row>
        <row r="28">
          <cell r="B28" t="str">
            <v>LDM 
Č. Třebová</v>
          </cell>
          <cell r="C28">
            <v>0.18</v>
          </cell>
          <cell r="D28">
            <v>0.15</v>
          </cell>
        </row>
        <row r="29">
          <cell r="B29" t="str">
            <v>MARTECH
Hradec Králové</v>
          </cell>
          <cell r="C29">
            <v>0</v>
          </cell>
          <cell r="D29">
            <v>0.15</v>
          </cell>
        </row>
        <row r="30">
          <cell r="B30" t="str">
            <v>OEZ Letohrad</v>
          </cell>
          <cell r="C30">
            <v>0</v>
          </cell>
          <cell r="D30">
            <v>0.15</v>
          </cell>
        </row>
        <row r="31">
          <cell r="B31" t="str">
            <v>ostatní</v>
          </cell>
          <cell r="C31">
            <v>0</v>
          </cell>
          <cell r="D31">
            <v>0.15</v>
          </cell>
        </row>
        <row r="32">
          <cell r="B32" t="str">
            <v>PEVEKO
Boršice u B.</v>
          </cell>
          <cell r="C32">
            <v>0.1</v>
          </cell>
          <cell r="D32">
            <v>0.15</v>
          </cell>
        </row>
        <row r="33">
          <cell r="B33" t="str">
            <v>Remagg
Vyškov</v>
          </cell>
          <cell r="C33">
            <v>0</v>
          </cell>
          <cell r="D33">
            <v>0.15</v>
          </cell>
        </row>
        <row r="34">
          <cell r="B34" t="str">
            <v>SENSIT
Rožnov p. R.</v>
          </cell>
          <cell r="C34">
            <v>0.23</v>
          </cell>
          <cell r="D34">
            <v>0.25</v>
          </cell>
        </row>
        <row r="35">
          <cell r="B35" t="str">
            <v>Schrack</v>
          </cell>
          <cell r="C35">
            <v>0</v>
          </cell>
          <cell r="D35">
            <v>0.15</v>
          </cell>
        </row>
        <row r="36">
          <cell r="B36" t="str">
            <v>stávající</v>
          </cell>
          <cell r="C36">
            <v>0</v>
          </cell>
          <cell r="D36">
            <v>0</v>
          </cell>
        </row>
        <row r="37">
          <cell r="B37" t="str">
            <v>strojní
dodávka</v>
          </cell>
          <cell r="C37">
            <v>0</v>
          </cell>
          <cell r="D37">
            <v>0</v>
          </cell>
        </row>
        <row r="38">
          <cell r="B38" t="str">
            <v>Teco</v>
          </cell>
          <cell r="C38">
            <v>0</v>
          </cell>
          <cell r="D38">
            <v>0.12</v>
          </cell>
        </row>
        <row r="39">
          <cell r="B39" t="str">
            <v>Tecont</v>
          </cell>
          <cell r="C39">
            <v>0.18</v>
          </cell>
          <cell r="D39">
            <v>0.15</v>
          </cell>
        </row>
        <row r="40">
          <cell r="B40" t="str">
            <v>výroba roz.</v>
          </cell>
          <cell r="C40">
            <v>0</v>
          </cell>
          <cell r="D40">
            <v>0</v>
          </cell>
        </row>
        <row r="41">
          <cell r="B41" t="str">
            <v>ZPA Ekoreg
Ústí n/L</v>
          </cell>
          <cell r="C41">
            <v>0.1</v>
          </cell>
          <cell r="D41">
            <v>0.15</v>
          </cell>
        </row>
        <row r="42">
          <cell r="B42" t="str">
            <v>ZPA
Nová Paka</v>
          </cell>
          <cell r="C42">
            <v>0.15</v>
          </cell>
          <cell r="D42">
            <v>0.18</v>
          </cell>
        </row>
        <row r="43">
          <cell r="B43" t="str">
            <v>JSP
Nová Paka</v>
          </cell>
          <cell r="C43">
            <v>0</v>
          </cell>
          <cell r="D43">
            <v>0.15</v>
          </cell>
        </row>
        <row r="44">
          <cell r="B44" t="str">
            <v>ZPA Prešov</v>
          </cell>
          <cell r="C44">
            <v>0</v>
          </cell>
          <cell r="D44">
            <v>0.15</v>
          </cell>
        </row>
        <row r="45">
          <cell r="B45" t="str">
            <v>Ekorex Lázně
Bohdaneč</v>
          </cell>
          <cell r="C45">
            <v>0.15</v>
          </cell>
          <cell r="D45">
            <v>0.15</v>
          </cell>
        </row>
        <row r="46">
          <cell r="B46" t="str">
            <v>Raab Karcher</v>
          </cell>
          <cell r="C46">
            <v>0.36</v>
          </cell>
          <cell r="D46">
            <v>0.25</v>
          </cell>
        </row>
        <row r="47">
          <cell r="B47" t="str">
            <v>Axima</v>
          </cell>
          <cell r="C47">
            <v>0</v>
          </cell>
          <cell r="D47">
            <v>0.15</v>
          </cell>
        </row>
        <row r="48">
          <cell r="B48" t="str">
            <v>Merlin&amp;G</v>
          </cell>
          <cell r="C48">
            <v>0</v>
          </cell>
          <cell r="D48">
            <v>0.15</v>
          </cell>
        </row>
        <row r="49">
          <cell r="B49" t="str">
            <v>MaR Plus</v>
          </cell>
          <cell r="C49">
            <v>0</v>
          </cell>
          <cell r="D49">
            <v>0.2</v>
          </cell>
        </row>
        <row r="50">
          <cell r="B50" t="str">
            <v>ZPA Pečky</v>
          </cell>
          <cell r="C50">
            <v>0</v>
          </cell>
          <cell r="D50">
            <v>0.15</v>
          </cell>
        </row>
        <row r="51">
          <cell r="B51" t="str">
            <v>EESA
Lomnice n.P.</v>
          </cell>
          <cell r="C51">
            <v>0</v>
          </cell>
          <cell r="D51">
            <v>0.15</v>
          </cell>
        </row>
        <row r="52">
          <cell r="B52" t="str">
            <v>REMAG trade</v>
          </cell>
          <cell r="C52">
            <v>0</v>
          </cell>
          <cell r="D52">
            <v>0.15</v>
          </cell>
        </row>
        <row r="53">
          <cell r="B53" t="str">
            <v>LOGITRON</v>
          </cell>
          <cell r="C53">
            <v>0</v>
          </cell>
          <cell r="D53">
            <v>0.15</v>
          </cell>
        </row>
        <row r="54">
          <cell r="B54" t="str">
            <v>MIWA Praha</v>
          </cell>
          <cell r="C54">
            <v>0</v>
          </cell>
          <cell r="D54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ONT_3kolo"/>
      <sheetName val="prům_ckab (2)"/>
      <sheetName val="prům_ckab"/>
      <sheetName val="rozv"/>
      <sheetName val="BUILDING"/>
      <sheetName val="Nabídka"/>
      <sheetName val="Nabídka_výpočty"/>
      <sheetName val="Nabídka_výpočty_ŘS"/>
      <sheetName val="rm dle H "/>
      <sheetName val="Nabídka_H_z"/>
      <sheetName val="KASTT_H"/>
      <sheetName val="rm a ventily nab dle H "/>
      <sheetName val="rm a ventily nab dle H_z"/>
      <sheetName val="rm a ventily nab dle H  (2)"/>
      <sheetName val="AMIT"/>
      <sheetName val="DATA"/>
      <sheetName val="MON+KAB"/>
      <sheetName val="ŽLABY"/>
      <sheetName val="MON"/>
      <sheetName val="mont"/>
      <sheetName val="DATA_INSTR"/>
      <sheetName val="rozv_RKOT2"/>
      <sheetName val="Dodávky_3kolo"/>
      <sheetName val="PANKRAC_DOD_ÚPR1_3kolo"/>
      <sheetName val="PANKRAC_DOD_ÚPR1_2kolo"/>
      <sheetName val="BUILDING2náhrady"/>
      <sheetName val="PANKRAC_DOD_NAB2"/>
      <sheetName val="PankracAB_kabely"/>
      <sheetName val="PankracAB_kabely_NAB"/>
      <sheetName val="PankracAB_kabely_NAB2"/>
      <sheetName val="dodav"/>
      <sheetName val="DATA_ROZV"/>
      <sheetName val="rozv_RMARV7"/>
      <sheetName val="rozv_RMARCH"/>
      <sheetName val="rozv_RMARK"/>
      <sheetName val="rozv_RMAR02"/>
      <sheetName val="rozp"/>
      <sheetName val="RM"/>
      <sheetName val="PANKRAC_DOD"/>
      <sheetName val="PANKRAC_DOD_ÚPR1"/>
      <sheetName val="PANKRAC_DOD_ÚPR1_NAB"/>
      <sheetName val="PANKRAC_DOD_MONT"/>
      <sheetName val="PANKRAC_DOD_NAB"/>
      <sheetName val="rekap"/>
      <sheetName val="rozv_saia"/>
      <sheetName val="přehled"/>
      <sheetName val="rozp (2)"/>
      <sheetName val="rekap (2)"/>
      <sheetName val="rozp_specifikace"/>
      <sheetName val="rozp_specifikace_náhrady"/>
      <sheetName val="DATA_ROZV (2)"/>
      <sheetName val="rozv_VZT"/>
      <sheetName val="DATA_KAB"/>
      <sheetName val="ZPRAVA_spec (2)"/>
      <sheetName val="List1"/>
      <sheetName val="skříňky"/>
      <sheetName val="PANKRAC_NAB_3kolo_z"/>
      <sheetName val="Dodávky_3kolo (2)"/>
      <sheetName val="Dodávky_3kolo (3)"/>
      <sheetName val="PANKRAC_NAB_3kolo_z_opr4"/>
      <sheetName val="PANKRAC_NAB_3kolo_z_opr3"/>
      <sheetName val="PANKRAC_NAB_3kolo_z_opr"/>
      <sheetName val="PANKRAC_NAB_3kolo_z_opr2"/>
      <sheetName val="rozv_RMAR01"/>
      <sheetName val="rozv_RMAR2"/>
      <sheetName val="rozv_RMAR7"/>
      <sheetName val="rozv_RA"/>
      <sheetName val="MaR"/>
      <sheetName val="MaR (2)"/>
      <sheetName val="FRIGERA_NAB"/>
      <sheetName val="MONT_Frigera"/>
      <sheetName val="rozv_RMAR"/>
      <sheetName val="rozv_RKOT1"/>
      <sheetName val="rozv_RB"/>
      <sheetName val="rekapitulace_nab"/>
      <sheetName val="MaR (3)_z"/>
      <sheetName val="prům_ckab (3)"/>
      <sheetName val="DATA (2)"/>
      <sheetName val="OCS vejvoda rozp"/>
      <sheetName val="OCS vejvoda rozp_z"/>
      <sheetName val="Čechtice-rozp"/>
      <sheetName val="Čechtice-rozvaděč"/>
      <sheetName val="kabelák"/>
      <sheetName val="rozvaděč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D3" t="str">
            <v>DT1</v>
          </cell>
        </row>
        <row r="4">
          <cell r="C4">
            <v>1</v>
          </cell>
          <cell r="D4">
            <v>1</v>
          </cell>
        </row>
        <row r="5">
          <cell r="D5">
            <v>2</v>
          </cell>
        </row>
        <row r="6">
          <cell r="D6">
            <v>3</v>
          </cell>
        </row>
        <row r="7">
          <cell r="D7">
            <v>4</v>
          </cell>
        </row>
        <row r="8">
          <cell r="D8">
            <v>5</v>
          </cell>
        </row>
        <row r="9">
          <cell r="D9">
            <v>6</v>
          </cell>
        </row>
        <row r="10">
          <cell r="D10">
            <v>7</v>
          </cell>
        </row>
        <row r="11">
          <cell r="D11">
            <v>8</v>
          </cell>
        </row>
        <row r="12">
          <cell r="D12">
            <v>9</v>
          </cell>
        </row>
        <row r="13">
          <cell r="D13">
            <v>10</v>
          </cell>
        </row>
        <row r="14">
          <cell r="D14">
            <v>11</v>
          </cell>
        </row>
        <row r="15">
          <cell r="D15">
            <v>12</v>
          </cell>
        </row>
        <row r="16">
          <cell r="D16">
            <v>13</v>
          </cell>
        </row>
        <row r="17">
          <cell r="D17">
            <v>14</v>
          </cell>
        </row>
        <row r="18">
          <cell r="D18">
            <v>15</v>
          </cell>
        </row>
        <row r="19">
          <cell r="D19">
            <v>16</v>
          </cell>
        </row>
        <row r="21">
          <cell r="C21">
            <v>2</v>
          </cell>
          <cell r="D21">
            <v>18</v>
          </cell>
        </row>
        <row r="22">
          <cell r="D22">
            <v>19</v>
          </cell>
        </row>
        <row r="23">
          <cell r="D23">
            <v>20</v>
          </cell>
        </row>
        <row r="24">
          <cell r="D24">
            <v>21</v>
          </cell>
        </row>
        <row r="25">
          <cell r="D25">
            <v>22</v>
          </cell>
        </row>
        <row r="26">
          <cell r="D26">
            <v>23</v>
          </cell>
        </row>
        <row r="27">
          <cell r="D27">
            <v>24</v>
          </cell>
        </row>
        <row r="28">
          <cell r="D28">
            <v>25</v>
          </cell>
        </row>
        <row r="29">
          <cell r="D29">
            <v>26</v>
          </cell>
        </row>
        <row r="30">
          <cell r="D30">
            <v>27</v>
          </cell>
        </row>
        <row r="31">
          <cell r="D31">
            <v>28</v>
          </cell>
        </row>
        <row r="32">
          <cell r="D32">
            <v>29</v>
          </cell>
        </row>
        <row r="33">
          <cell r="D33">
            <v>30</v>
          </cell>
        </row>
        <row r="34">
          <cell r="D34">
            <v>31</v>
          </cell>
        </row>
        <row r="35">
          <cell r="D35">
            <v>32</v>
          </cell>
        </row>
        <row r="36">
          <cell r="D36">
            <v>33</v>
          </cell>
        </row>
        <row r="37">
          <cell r="D37">
            <v>34</v>
          </cell>
        </row>
        <row r="38">
          <cell r="D38">
            <v>35</v>
          </cell>
        </row>
        <row r="39">
          <cell r="D39">
            <v>36</v>
          </cell>
        </row>
        <row r="40">
          <cell r="D40">
            <v>37</v>
          </cell>
        </row>
        <row r="42">
          <cell r="C42">
            <v>3</v>
          </cell>
          <cell r="D42">
            <v>38</v>
          </cell>
        </row>
        <row r="43">
          <cell r="D43">
            <v>39</v>
          </cell>
        </row>
        <row r="44">
          <cell r="D44">
            <v>40</v>
          </cell>
        </row>
        <row r="45">
          <cell r="D45">
            <v>41</v>
          </cell>
        </row>
        <row r="46">
          <cell r="D46">
            <v>42</v>
          </cell>
        </row>
        <row r="47">
          <cell r="D47">
            <v>43</v>
          </cell>
        </row>
        <row r="48">
          <cell r="D48">
            <v>44</v>
          </cell>
        </row>
        <row r="49">
          <cell r="D49">
            <v>45</v>
          </cell>
        </row>
        <row r="50">
          <cell r="D50">
            <v>46</v>
          </cell>
        </row>
        <row r="51">
          <cell r="D51">
            <v>47</v>
          </cell>
        </row>
        <row r="52">
          <cell r="D52">
            <v>48</v>
          </cell>
        </row>
        <row r="53">
          <cell r="D53">
            <v>49</v>
          </cell>
        </row>
        <row r="54">
          <cell r="D54">
            <v>50</v>
          </cell>
        </row>
        <row r="55">
          <cell r="D55">
            <v>51</v>
          </cell>
        </row>
        <row r="56">
          <cell r="D56">
            <v>52</v>
          </cell>
        </row>
        <row r="57">
          <cell r="D57">
            <v>53</v>
          </cell>
        </row>
        <row r="58">
          <cell r="D58">
            <v>54</v>
          </cell>
        </row>
        <row r="59">
          <cell r="D59">
            <v>55</v>
          </cell>
        </row>
        <row r="60">
          <cell r="D60">
            <v>56</v>
          </cell>
        </row>
        <row r="61">
          <cell r="D61">
            <v>57</v>
          </cell>
        </row>
        <row r="63">
          <cell r="C63">
            <v>4</v>
          </cell>
          <cell r="D63">
            <v>58</v>
          </cell>
        </row>
        <row r="64">
          <cell r="D64">
            <v>59</v>
          </cell>
        </row>
        <row r="65">
          <cell r="D65">
            <v>60</v>
          </cell>
        </row>
        <row r="66">
          <cell r="D66">
            <v>61</v>
          </cell>
        </row>
        <row r="67">
          <cell r="D67">
            <v>62</v>
          </cell>
        </row>
        <row r="68">
          <cell r="D68">
            <v>63</v>
          </cell>
        </row>
        <row r="69">
          <cell r="D69">
            <v>64</v>
          </cell>
        </row>
        <row r="70">
          <cell r="D70">
            <v>65</v>
          </cell>
        </row>
        <row r="71">
          <cell r="D71">
            <v>66</v>
          </cell>
        </row>
        <row r="72">
          <cell r="D72">
            <v>67</v>
          </cell>
        </row>
        <row r="73">
          <cell r="D73">
            <v>68</v>
          </cell>
        </row>
        <row r="74">
          <cell r="D74">
            <v>69</v>
          </cell>
        </row>
        <row r="75">
          <cell r="D75">
            <v>70</v>
          </cell>
        </row>
        <row r="76">
          <cell r="D76">
            <v>71</v>
          </cell>
        </row>
        <row r="77">
          <cell r="D77">
            <v>72</v>
          </cell>
        </row>
        <row r="78">
          <cell r="D78">
            <v>73</v>
          </cell>
        </row>
        <row r="79">
          <cell r="D79">
            <v>74</v>
          </cell>
        </row>
        <row r="80">
          <cell r="D80">
            <v>75</v>
          </cell>
        </row>
        <row r="81">
          <cell r="D81">
            <v>76</v>
          </cell>
        </row>
        <row r="82">
          <cell r="D82">
            <v>77</v>
          </cell>
        </row>
        <row r="84">
          <cell r="C84">
            <v>5</v>
          </cell>
          <cell r="D84">
            <v>78</v>
          </cell>
        </row>
        <row r="85">
          <cell r="D85">
            <v>79</v>
          </cell>
        </row>
        <row r="86">
          <cell r="D86">
            <v>80</v>
          </cell>
        </row>
        <row r="87">
          <cell r="D87">
            <v>81</v>
          </cell>
        </row>
        <row r="88">
          <cell r="D88">
            <v>82</v>
          </cell>
        </row>
        <row r="89">
          <cell r="D89">
            <v>83</v>
          </cell>
        </row>
        <row r="90">
          <cell r="D90">
            <v>84</v>
          </cell>
        </row>
        <row r="91">
          <cell r="D91">
            <v>85</v>
          </cell>
        </row>
        <row r="92">
          <cell r="D92">
            <v>86</v>
          </cell>
        </row>
        <row r="93">
          <cell r="D93">
            <v>87</v>
          </cell>
        </row>
        <row r="94">
          <cell r="D94">
            <v>88</v>
          </cell>
        </row>
        <row r="95">
          <cell r="D95">
            <v>89</v>
          </cell>
        </row>
        <row r="96">
          <cell r="D96">
            <v>90</v>
          </cell>
        </row>
        <row r="97">
          <cell r="D97">
            <v>91</v>
          </cell>
        </row>
        <row r="98">
          <cell r="D98">
            <v>92</v>
          </cell>
        </row>
        <row r="99">
          <cell r="D99">
            <v>93</v>
          </cell>
        </row>
        <row r="100">
          <cell r="D100">
            <v>94</v>
          </cell>
        </row>
        <row r="101">
          <cell r="D101">
            <v>95</v>
          </cell>
        </row>
        <row r="102">
          <cell r="D102">
            <v>96</v>
          </cell>
        </row>
        <row r="103">
          <cell r="D103">
            <v>97</v>
          </cell>
        </row>
        <row r="105">
          <cell r="C105">
            <v>6</v>
          </cell>
          <cell r="D105">
            <v>98</v>
          </cell>
        </row>
        <row r="106">
          <cell r="D106">
            <v>99</v>
          </cell>
        </row>
        <row r="107">
          <cell r="D107">
            <v>100</v>
          </cell>
        </row>
        <row r="108">
          <cell r="D108">
            <v>101</v>
          </cell>
        </row>
        <row r="109">
          <cell r="D109">
            <v>102</v>
          </cell>
        </row>
        <row r="110">
          <cell r="D110">
            <v>103</v>
          </cell>
        </row>
        <row r="111">
          <cell r="D111">
            <v>104</v>
          </cell>
        </row>
        <row r="112">
          <cell r="D112">
            <v>105</v>
          </cell>
        </row>
        <row r="113">
          <cell r="D113">
            <v>106</v>
          </cell>
        </row>
        <row r="114">
          <cell r="D114">
            <v>107</v>
          </cell>
        </row>
        <row r="115">
          <cell r="D115">
            <v>108</v>
          </cell>
        </row>
        <row r="116">
          <cell r="D116">
            <v>109</v>
          </cell>
        </row>
        <row r="117">
          <cell r="D117">
            <v>110</v>
          </cell>
        </row>
        <row r="118">
          <cell r="D118">
            <v>111</v>
          </cell>
        </row>
        <row r="119">
          <cell r="D119">
            <v>112</v>
          </cell>
        </row>
        <row r="120">
          <cell r="D120">
            <v>113</v>
          </cell>
        </row>
        <row r="121">
          <cell r="D121">
            <v>114</v>
          </cell>
        </row>
        <row r="122">
          <cell r="D122">
            <v>115</v>
          </cell>
        </row>
        <row r="123">
          <cell r="D123">
            <v>116</v>
          </cell>
        </row>
        <row r="124">
          <cell r="D124">
            <v>117</v>
          </cell>
        </row>
        <row r="126">
          <cell r="C126">
            <v>7</v>
          </cell>
          <cell r="D126">
            <v>118</v>
          </cell>
        </row>
        <row r="127">
          <cell r="D127">
            <v>119</v>
          </cell>
        </row>
        <row r="128">
          <cell r="D128">
            <v>120</v>
          </cell>
        </row>
        <row r="129">
          <cell r="D129">
            <v>121</v>
          </cell>
        </row>
        <row r="130">
          <cell r="D130">
            <v>122</v>
          </cell>
        </row>
        <row r="131">
          <cell r="D131">
            <v>123</v>
          </cell>
        </row>
        <row r="132">
          <cell r="D132">
            <v>124</v>
          </cell>
        </row>
        <row r="133">
          <cell r="D133">
            <v>125</v>
          </cell>
        </row>
        <row r="134">
          <cell r="D134">
            <v>126</v>
          </cell>
        </row>
        <row r="135">
          <cell r="D135">
            <v>127</v>
          </cell>
        </row>
        <row r="136">
          <cell r="D136">
            <v>128</v>
          </cell>
        </row>
        <row r="137">
          <cell r="D137">
            <v>129</v>
          </cell>
        </row>
        <row r="138">
          <cell r="D138">
            <v>130</v>
          </cell>
        </row>
        <row r="139">
          <cell r="D139">
            <v>131</v>
          </cell>
        </row>
        <row r="140">
          <cell r="D140">
            <v>132</v>
          </cell>
        </row>
        <row r="141">
          <cell r="D141">
            <v>133</v>
          </cell>
        </row>
        <row r="142">
          <cell r="D142">
            <v>134</v>
          </cell>
        </row>
        <row r="143">
          <cell r="D143">
            <v>135</v>
          </cell>
        </row>
        <row r="144">
          <cell r="D144">
            <v>136</v>
          </cell>
        </row>
        <row r="145">
          <cell r="D145">
            <v>137</v>
          </cell>
        </row>
        <row r="147">
          <cell r="C147">
            <v>8</v>
          </cell>
          <cell r="D147">
            <v>138</v>
          </cell>
        </row>
        <row r="148">
          <cell r="D148">
            <v>139</v>
          </cell>
        </row>
        <row r="149">
          <cell r="D149">
            <v>140</v>
          </cell>
        </row>
        <row r="150">
          <cell r="D150">
            <v>141</v>
          </cell>
        </row>
        <row r="151">
          <cell r="D151">
            <v>142</v>
          </cell>
        </row>
        <row r="152">
          <cell r="D152">
            <v>143</v>
          </cell>
        </row>
        <row r="153">
          <cell r="D153">
            <v>144</v>
          </cell>
        </row>
        <row r="154">
          <cell r="D154">
            <v>145</v>
          </cell>
        </row>
        <row r="155">
          <cell r="D155">
            <v>146</v>
          </cell>
        </row>
        <row r="156">
          <cell r="D156">
            <v>147</v>
          </cell>
        </row>
        <row r="157">
          <cell r="D157">
            <v>148</v>
          </cell>
        </row>
        <row r="158">
          <cell r="D158">
            <v>149</v>
          </cell>
        </row>
        <row r="159">
          <cell r="D159">
            <v>150</v>
          </cell>
        </row>
        <row r="160">
          <cell r="D160">
            <v>151</v>
          </cell>
        </row>
        <row r="161">
          <cell r="D161">
            <v>152</v>
          </cell>
        </row>
        <row r="162">
          <cell r="D162">
            <v>153</v>
          </cell>
        </row>
        <row r="163">
          <cell r="D163">
            <v>154</v>
          </cell>
        </row>
        <row r="164">
          <cell r="D164">
            <v>155</v>
          </cell>
        </row>
        <row r="165">
          <cell r="D165">
            <v>156</v>
          </cell>
        </row>
        <row r="166">
          <cell r="D166">
            <v>157</v>
          </cell>
        </row>
        <row r="168">
          <cell r="C168">
            <v>9</v>
          </cell>
          <cell r="D168">
            <v>158</v>
          </cell>
        </row>
        <row r="169">
          <cell r="D169">
            <v>159</v>
          </cell>
        </row>
        <row r="170">
          <cell r="D170">
            <v>160</v>
          </cell>
        </row>
        <row r="171">
          <cell r="D171">
            <v>161</v>
          </cell>
        </row>
        <row r="172">
          <cell r="D172">
            <v>162</v>
          </cell>
        </row>
        <row r="173">
          <cell r="D173">
            <v>163</v>
          </cell>
        </row>
        <row r="174">
          <cell r="D174">
            <v>164</v>
          </cell>
        </row>
        <row r="175">
          <cell r="D175">
            <v>165</v>
          </cell>
        </row>
        <row r="176">
          <cell r="D176">
            <v>166</v>
          </cell>
        </row>
        <row r="177">
          <cell r="D177">
            <v>167</v>
          </cell>
        </row>
        <row r="178">
          <cell r="D178">
            <v>168</v>
          </cell>
        </row>
        <row r="179">
          <cell r="D179">
            <v>169</v>
          </cell>
        </row>
        <row r="180">
          <cell r="D180">
            <v>170</v>
          </cell>
        </row>
        <row r="181">
          <cell r="D181">
            <v>171</v>
          </cell>
        </row>
        <row r="182">
          <cell r="D182">
            <v>172</v>
          </cell>
        </row>
        <row r="183">
          <cell r="D183">
            <v>173</v>
          </cell>
        </row>
        <row r="184">
          <cell r="D184">
            <v>174</v>
          </cell>
        </row>
        <row r="185">
          <cell r="D185">
            <v>175</v>
          </cell>
        </row>
        <row r="186">
          <cell r="D186">
            <v>176</v>
          </cell>
        </row>
        <row r="187">
          <cell r="D187">
            <v>177</v>
          </cell>
        </row>
        <row r="189">
          <cell r="C189">
            <v>10</v>
          </cell>
          <cell r="D189">
            <v>178</v>
          </cell>
        </row>
        <row r="190">
          <cell r="D190">
            <v>179</v>
          </cell>
        </row>
        <row r="191">
          <cell r="D191">
            <v>180</v>
          </cell>
        </row>
        <row r="192">
          <cell r="D192">
            <v>181</v>
          </cell>
        </row>
        <row r="193">
          <cell r="D193">
            <v>182</v>
          </cell>
        </row>
        <row r="194">
          <cell r="D194">
            <v>183</v>
          </cell>
        </row>
        <row r="195">
          <cell r="D195">
            <v>184</v>
          </cell>
        </row>
        <row r="196">
          <cell r="D196">
            <v>185</v>
          </cell>
        </row>
        <row r="197">
          <cell r="D197">
            <v>186</v>
          </cell>
        </row>
        <row r="198">
          <cell r="D198">
            <v>187</v>
          </cell>
        </row>
        <row r="199">
          <cell r="D199">
            <v>188</v>
          </cell>
        </row>
        <row r="200">
          <cell r="D200">
            <v>189</v>
          </cell>
        </row>
        <row r="270">
          <cell r="D270">
            <v>189</v>
          </cell>
        </row>
        <row r="272">
          <cell r="B272">
            <v>11</v>
          </cell>
          <cell r="C272" t="str">
            <v>D K+MM</v>
          </cell>
          <cell r="D272">
            <v>19</v>
          </cell>
        </row>
        <row r="273">
          <cell r="B273">
            <v>11</v>
          </cell>
          <cell r="C273" t="str">
            <v>M K+MM</v>
          </cell>
          <cell r="D273">
            <v>20</v>
          </cell>
        </row>
        <row r="275">
          <cell r="C275" t="str">
            <v>Instrumentace</v>
          </cell>
          <cell r="D275">
            <v>250</v>
          </cell>
        </row>
        <row r="276">
          <cell r="C276" t="str">
            <v>Instr ostat</v>
          </cell>
          <cell r="D276">
            <v>160</v>
          </cell>
        </row>
        <row r="277">
          <cell r="C277" t="str">
            <v>instr speciál</v>
          </cell>
          <cell r="D277">
            <v>600</v>
          </cell>
        </row>
        <row r="278">
          <cell r="C278" t="str">
            <v>rozv</v>
          </cell>
          <cell r="D278">
            <v>1200</v>
          </cell>
        </row>
        <row r="280">
          <cell r="C280" t="str">
            <v>SW</v>
          </cell>
          <cell r="D280">
            <v>350</v>
          </cell>
        </row>
        <row r="282">
          <cell r="C282" t="str">
            <v>ČM pi</v>
          </cell>
        </row>
        <row r="283">
          <cell r="C283" t="str">
            <v>ČM celkem</v>
          </cell>
        </row>
        <row r="286">
          <cell r="C286" t="str">
            <v>Revize, zkoušky, zaškolení obsluhy, spolupráce při oživení</v>
          </cell>
          <cell r="D286">
            <v>90</v>
          </cell>
        </row>
        <row r="287">
          <cell r="C287" t="str">
            <v>nebo</v>
          </cell>
          <cell r="D287">
            <v>0.3</v>
          </cell>
        </row>
        <row r="288">
          <cell r="C288" t="str">
            <v>základ</v>
          </cell>
          <cell r="D288">
            <v>1200</v>
          </cell>
        </row>
        <row r="292">
          <cell r="C292" t="str">
            <v>VRN</v>
          </cell>
          <cell r="D292" t="str">
            <v>réžie</v>
          </cell>
        </row>
        <row r="293">
          <cell r="C293" t="str">
            <v>VRN</v>
          </cell>
          <cell r="D293">
            <v>2000</v>
          </cell>
        </row>
        <row r="294">
          <cell r="C294" t="str">
            <v>VRN</v>
          </cell>
        </row>
        <row r="295">
          <cell r="C295" t="str">
            <v>VRN</v>
          </cell>
          <cell r="D295" t="str">
            <v>současnost</v>
          </cell>
        </row>
        <row r="296">
          <cell r="C296" t="str">
            <v>VRN</v>
          </cell>
          <cell r="D296">
            <v>4</v>
          </cell>
        </row>
        <row r="297">
          <cell r="C297" t="str">
            <v>VRN</v>
          </cell>
        </row>
        <row r="298">
          <cell r="C298" t="str">
            <v>VRN</v>
          </cell>
          <cell r="D298" t="str">
            <v>km</v>
          </cell>
        </row>
        <row r="299">
          <cell r="D299">
            <v>170</v>
          </cell>
        </row>
        <row r="302">
          <cell r="C302" t="str">
            <v>D K+MM</v>
          </cell>
          <cell r="D302">
            <v>23</v>
          </cell>
        </row>
        <row r="303">
          <cell r="C303" t="str">
            <v>M K+MM</v>
          </cell>
          <cell r="D303">
            <v>21</v>
          </cell>
        </row>
      </sheetData>
      <sheetData sheetId="20" refreshError="1">
        <row r="4">
          <cell r="C4" t="str">
            <v>provedení do potrubí, délka 160mm, IP54</v>
          </cell>
          <cell r="D4">
            <v>1754</v>
          </cell>
        </row>
        <row r="5">
          <cell r="B5" t="str">
            <v>A13I-160 T1/T2</v>
          </cell>
          <cell r="C5" t="str">
            <v>Odporový snímač teploty s kovovou halvicí A13I-160
provedení do potrubí, rozsah 0°C až 35°C
výstup 4 - 20 mA, délka jímky 160 mm</v>
          </cell>
          <cell r="D5" t="str">
            <v>REGMET</v>
          </cell>
          <cell r="E5">
            <v>1754</v>
          </cell>
          <cell r="F5">
            <v>19</v>
          </cell>
        </row>
        <row r="6">
          <cell r="B6" t="str">
            <v>Indukční průtokoměr DN 250</v>
          </cell>
          <cell r="C6" t="str">
            <v>Indukční průtokoměr DN 250, PN 16, provedení D/K
s příslušenstvím, 230V/50Hz
médium - demivoda, teplota 5 až 28 °C
výstelka, výstup 4 - 20 mA a impulsní</v>
          </cell>
          <cell r="D6" t="str">
            <v>KROHNE</v>
          </cell>
          <cell r="E6">
            <v>112608</v>
          </cell>
          <cell r="F6">
            <v>80</v>
          </cell>
        </row>
        <row r="7">
          <cell r="B7" t="str">
            <v>JET 23 F</v>
          </cell>
          <cell r="C7" t="str">
            <v>Prostorový termostat JET 23 F, rozsah -15...+30 C, dif. 1 K , 15A/250V, IP 65, vnitřní nastavení</v>
          </cell>
          <cell r="D7" t="str">
            <v>SENTRON CZ</v>
          </cell>
          <cell r="E7">
            <v>1400</v>
          </cell>
          <cell r="F7">
            <v>50</v>
          </cell>
        </row>
        <row r="8">
          <cell r="B8" t="str">
            <v>P11I T1/T2</v>
          </cell>
          <cell r="C8" t="str">
            <v>Snímač teploty venkovní P11I T1/T2
rozsah -30°C až 60°C, výstup 4 - 20 mA</v>
          </cell>
          <cell r="D8" t="str">
            <v>REGMET</v>
          </cell>
          <cell r="E8">
            <v>1220</v>
          </cell>
          <cell r="F8">
            <v>19</v>
          </cell>
        </row>
        <row r="9">
          <cell r="B9" t="str">
            <v>EGH120F001</v>
          </cell>
          <cell r="C9" t="str">
            <v>Čidlo rel. vl. (0-10V) prostorové EGH120F001 </v>
          </cell>
          <cell r="D9" t="str">
            <v>Sauter</v>
          </cell>
          <cell r="E9">
            <v>7174</v>
          </cell>
          <cell r="F9">
            <v>50</v>
          </cell>
        </row>
        <row r="11">
          <cell r="B11" t="str">
            <v>DMP 331 110-1602-1-5-1-1-1-000 přísl.</v>
          </cell>
          <cell r="C11" t="str">
            <v>Relativní snímač tlaku DMP 331
110-1602-1-5-1-1-1-000
rozsah 0…16 bar
výstup 4…20 mA/2 v
přesnost 0,5 %
elektrické připojení konektor DIN 43650
přípojka tlaku G1/2"
těsnění Viton
normální provedení
manometrický kohout, redukce,
vyhlazovací smyčka, tlumič </v>
          </cell>
          <cell r="D11" t="str">
            <v>BD Sensors</v>
          </cell>
          <cell r="E11">
            <v>10229</v>
          </cell>
          <cell r="F11">
            <v>162</v>
          </cell>
        </row>
        <row r="12">
          <cell r="C12" t="str">
            <v>Tlakoměrový kohout</v>
          </cell>
          <cell r="D12" t="str">
            <v>JSP
Nová Paka</v>
          </cell>
        </row>
        <row r="13">
          <cell r="C13" t="str">
            <v>Redukce</v>
          </cell>
          <cell r="D13" t="str">
            <v>JSP
Nová Paka</v>
          </cell>
        </row>
        <row r="14">
          <cell r="C14" t="str">
            <v>Tlumič tlakových rázů TTR</v>
          </cell>
          <cell r="D14" t="str">
            <v>BD Sensors</v>
          </cell>
        </row>
        <row r="15">
          <cell r="C15" t="str">
            <v>zobrazovací jednotka PA430</v>
          </cell>
          <cell r="D15" t="str">
            <v>BD Sensors</v>
          </cell>
        </row>
        <row r="17">
          <cell r="B17" t="str">
            <v>LD 301 H5 600 kPa</v>
          </cell>
          <cell r="C17" t="str">
            <v>Inteligentní snímač diferenčního tlaku LD301
rozsah 600 kPa
výstup 4…20 mA/2 v
držák, šroubení
vč. třícestné ventilové soupravy</v>
          </cell>
          <cell r="D17" t="str">
            <v>BD Sensors</v>
          </cell>
          <cell r="E17">
            <v>40231</v>
          </cell>
          <cell r="F17">
            <v>285</v>
          </cell>
        </row>
        <row r="18">
          <cell r="C18" t="str">
            <v>materiákl příruby nerez</v>
          </cell>
        </row>
        <row r="20">
          <cell r="C20" t="str">
            <v>nastavení</v>
          </cell>
        </row>
        <row r="21">
          <cell r="C21" t="str">
            <v>Třícestná ventilová souprava</v>
          </cell>
          <cell r="D21" t="str">
            <v>JSP
Nová Paka</v>
          </cell>
        </row>
        <row r="22">
          <cell r="C22" t="str">
            <v>Vsuvka</v>
          </cell>
          <cell r="D22" t="str">
            <v>JSP
Nová Paka</v>
          </cell>
        </row>
        <row r="23">
          <cell r="C23" t="str">
            <v>Šrouby</v>
          </cell>
          <cell r="D23" t="str">
            <v>JSP
Nová Paka</v>
          </cell>
        </row>
        <row r="24">
          <cell r="C24" t="str">
            <v>Držák na stěnu</v>
          </cell>
          <cell r="D24" t="str">
            <v>JSP
Nová Paka</v>
          </cell>
        </row>
        <row r="26">
          <cell r="B26" t="str">
            <v>DMP 331 110-6001-1-5-1-5-1-000
</v>
          </cell>
          <cell r="C26" t="str">
            <v>Snímač tlaku DMP 331
110-6001-1-5-1-5-1-000
rozsah 0…6 bar
výstup 4…20 mA/2 v
přesnost 0,5 %
elektrické připojení konektor DIN 43650
přípojka tlaku M 20 x 1,5 DIN 3852
těsnění Viton
normální provedení
manometrický kohout, redukce,
vyhlazovací smyčka, tlum</v>
          </cell>
          <cell r="D26" t="str">
            <v>BD Sensors</v>
          </cell>
          <cell r="E26">
            <v>10229</v>
          </cell>
          <cell r="F26">
            <v>162</v>
          </cell>
        </row>
        <row r="27">
          <cell r="C27" t="str">
            <v>Tlakoměrový kohout</v>
          </cell>
          <cell r="D27" t="str">
            <v>JSP
Nová Paka</v>
          </cell>
        </row>
        <row r="28">
          <cell r="C28" t="str">
            <v>Redukce</v>
          </cell>
          <cell r="D28" t="str">
            <v>JSP
Nová Paka</v>
          </cell>
        </row>
        <row r="29">
          <cell r="C29" t="str">
            <v>Tlumič tlakových rázů TTR</v>
          </cell>
          <cell r="D29" t="str">
            <v>BD Sensors</v>
          </cell>
        </row>
        <row r="30">
          <cell r="C30" t="str">
            <v>zobrazovací jednotka PA430</v>
          </cell>
          <cell r="D30" t="str">
            <v>BD Sensors</v>
          </cell>
        </row>
        <row r="32">
          <cell r="B32" t="str">
            <v>DMP 331 110-2500-1-5-1-5-1-000
</v>
          </cell>
          <cell r="C32" t="str">
            <v>Snímač tlaku DMP 331
110-2500-1-5-1-5-1-000
rozsah 0…0,20 bar
výstup 4…20 mA/2 v
přesnost 0,5 %
elektrické připojení konektor DIN 43650
přípojka tlaku M 20 x 1,5 DIN 3852
těsnění Viton
normální provedení
manometrický kohout, redukce,
vyhlazovací smyčka, t</v>
          </cell>
          <cell r="D32" t="str">
            <v>BD Sensors</v>
          </cell>
          <cell r="E32">
            <v>11229</v>
          </cell>
          <cell r="F32">
            <v>162</v>
          </cell>
        </row>
        <row r="33">
          <cell r="C33" t="str">
            <v>Tlakoměrový kohout</v>
          </cell>
          <cell r="D33" t="str">
            <v>JSP
Nová Paka</v>
          </cell>
        </row>
        <row r="34">
          <cell r="C34" t="str">
            <v>Redukce</v>
          </cell>
          <cell r="D34" t="str">
            <v>JSP
Nová Paka</v>
          </cell>
        </row>
        <row r="35">
          <cell r="C35" t="str">
            <v>Tlumič tlakových rázů TTR</v>
          </cell>
          <cell r="D35" t="str">
            <v>BD Sensors</v>
          </cell>
        </row>
        <row r="36">
          <cell r="C36" t="str">
            <v>zobrazovací jednotka PA430</v>
          </cell>
          <cell r="D36" t="str">
            <v>BD Sensors</v>
          </cell>
        </row>
        <row r="38">
          <cell r="B38" t="str">
            <v>RTL100</v>
          </cell>
          <cell r="C38" t="str">
            <v>405 612 146 032
Regulátor tlaku vlnovcový
provedení T 23
kontakty v provedení "A"
rozsah10 až 100 kPa
manometrický kohout, redukce,
vyhlazovací smyčka, tlumič tlakových rázů</v>
          </cell>
          <cell r="D38" t="str">
            <v>ZPA Ekoreg
Ústí n/L</v>
          </cell>
          <cell r="E38">
            <v>2479</v>
          </cell>
          <cell r="F38">
            <v>154</v>
          </cell>
        </row>
        <row r="39">
          <cell r="C39" t="str">
            <v>Tlakoměrový kohout</v>
          </cell>
          <cell r="D39" t="str">
            <v>JSP
Nová Paka</v>
          </cell>
        </row>
        <row r="40">
          <cell r="C40" t="str">
            <v>Redukce</v>
          </cell>
          <cell r="D40" t="str">
            <v>JSP
Nová Paka</v>
          </cell>
        </row>
        <row r="41">
          <cell r="C41" t="str">
            <v>Tlumič tlakových rázů TTR</v>
          </cell>
          <cell r="D41" t="str">
            <v>BD Sensors</v>
          </cell>
        </row>
        <row r="44">
          <cell r="B44" t="str">
            <v>112 851 147</v>
          </cell>
          <cell r="C44" t="str">
            <v>Odporový snímač teploty kabelový párovaný
typ 112 851 147
stíněný kabel 4m, provedení 4 drát, třída přesnosti 4,
vč.jímky nerez 100 mm, závit G1/2" 911 091 056</v>
          </cell>
          <cell r="D44" t="str">
            <v>JSP
Nová Paka</v>
          </cell>
          <cell r="E44">
            <v>2530</v>
          </cell>
          <cell r="F44">
            <v>19</v>
          </cell>
        </row>
        <row r="45">
          <cell r="C45" t="str">
            <v>2x jímka nerez 100 mm, závit G1/2" 911 091 056</v>
          </cell>
        </row>
        <row r="46">
          <cell r="B46" t="str">
            <v>PT021 131 021</v>
          </cell>
          <cell r="C46" t="str">
            <v>Programovatelný dvouvodičový převodník teploty
s digitální indikací PT021, typ 131 021,
provedení na stěnu, vč. nastavovací jenotky NJ12</v>
          </cell>
          <cell r="D46" t="str">
            <v>JSP
Nová Paka</v>
          </cell>
          <cell r="E46">
            <v>2960</v>
          </cell>
          <cell r="F46">
            <v>70</v>
          </cell>
        </row>
        <row r="47">
          <cell r="C47" t="str">
            <v>s diplejem</v>
          </cell>
        </row>
        <row r="48">
          <cell r="C48" t="str">
            <v>provedení na stěnu</v>
          </cell>
        </row>
        <row r="49">
          <cell r="C49" t="str">
            <v>Nastavovací jenotky NJ-12</v>
          </cell>
        </row>
        <row r="51">
          <cell r="B51" t="str">
            <v>RV 102 ELB 6311-16/140-40 jako
</v>
          </cell>
          <cell r="C51" t="str">
            <v>Trojcestný směšovací ventil DN 40, PN 16
závitové provedení, teplota média 130 stC,
charakteristika ekviprocentní
vč, el. pohonu 24VAC, 0-10V</v>
          </cell>
          <cell r="D51" t="str">
            <v>LDM 
Č. Třebová</v>
          </cell>
          <cell r="E51">
            <v>12800</v>
          </cell>
          <cell r="F51">
            <v>80</v>
          </cell>
        </row>
        <row r="52">
          <cell r="B52" t="str">
            <v>RV 102 ELB 6311-16/140-40
</v>
          </cell>
          <cell r="C52" t="str">
            <v>Regulační ventil RV 102 L, DN 40, PN 16
RV 102 ELB 6311-16/140-40
s el. pohonem SQX 62, 24 VAC
řízení 0 ... 10 V
provedení přírubové trojcestné směšovací
materiál tělesa šedá litina
průtočná charakteristika lineární, Kvs = 25 m3/h</v>
          </cell>
          <cell r="D52" t="str">
            <v>LDM 
Č. Třebová</v>
          </cell>
          <cell r="E52">
            <v>12800</v>
          </cell>
          <cell r="F52">
            <v>80</v>
          </cell>
        </row>
        <row r="54">
          <cell r="B54" t="str">
            <v>R250, DN 50, PN 16, NR 24-3
2-bod., PK</v>
          </cell>
          <cell r="C54" t="str">
            <v>Kulový kohout DN 50, PN 16
s el. sevopohonem NR 24-3, 
3-bod., polohový spínač</v>
          </cell>
          <cell r="D54" t="str">
            <v>BELIMO kul.k.</v>
          </cell>
          <cell r="E54">
            <v>10702</v>
          </cell>
          <cell r="F54">
            <v>80</v>
          </cell>
        </row>
        <row r="55">
          <cell r="B55" t="str">
            <v>SNR</v>
          </cell>
          <cell r="C55" t="str">
            <v>1 pomocný přepínací kontakt vestavěný k pohonům LF</v>
          </cell>
        </row>
        <row r="57">
          <cell r="B57" t="str">
            <v>RV213,PN16,DN100,24V,0-10V,hf</v>
          </cell>
          <cell r="C57" t="str">
            <v>Regulační ventil přímý RV 215, PN 16, DN 100,
char. ekviprocentní
s hydraulickým pohonem, řízení 0 - 10V, havarijní funkce</v>
          </cell>
          <cell r="D57" t="str">
            <v>LDM 
Č. Třebová</v>
          </cell>
          <cell r="E57">
            <v>85500</v>
          </cell>
          <cell r="F57">
            <v>50</v>
          </cell>
        </row>
        <row r="60">
          <cell r="B60" t="str">
            <v>Analyzátor1</v>
          </cell>
          <cell r="C60" t="str">
            <v>Programovatelný průmyslový analyzátor vodivosti,
provedení venkovní, IP 65
napájení 230V/50Hz, vč. sondy s kompenzací teploty
s kabelem 5m do potrubí, kompletní příslušenství, jímka
výstup 2x am¨nalogobý 4-20 mA</v>
          </cell>
          <cell r="D60" t="str">
            <v>ostatní</v>
          </cell>
          <cell r="E60">
            <v>60000</v>
          </cell>
          <cell r="F60">
            <v>250</v>
          </cell>
        </row>
        <row r="62">
          <cell r="B62" t="str">
            <v>KlapkaDN50+Belimo</v>
          </cell>
          <cell r="C62" t="str">
            <v>Klapka DN 50,   PN16,  typ 620B050,
vč. servopohonu Belimo 24 VAC, 3. bod. , polohový spínač</v>
          </cell>
          <cell r="D62" t="str">
            <v>ostatní</v>
          </cell>
          <cell r="E62">
            <v>4529</v>
          </cell>
          <cell r="F62">
            <v>80</v>
          </cell>
        </row>
        <row r="64">
          <cell r="B64" t="str">
            <v>DBK-AM</v>
          </cell>
          <cell r="C64" t="str">
            <v>držák servopohonu BELIMO AM</v>
          </cell>
        </row>
        <row r="65">
          <cell r="B65" t="str">
            <v>AM 24-S</v>
          </cell>
          <cell r="C65" t="str">
            <v>24V, 3-polohová regulace, dva pomocné kontakty </v>
          </cell>
        </row>
        <row r="67">
          <cell r="B67" t="str">
            <v>sol.v.DN25</v>
          </cell>
          <cell r="C67" t="str">
            <v>Soleniodový ventil DN 25, PN 6, cívka 230V/50Hz
bez napětí uzavřen</v>
          </cell>
          <cell r="D67" t="str">
            <v>ostatní</v>
          </cell>
          <cell r="E67">
            <v>2800</v>
          </cell>
          <cell r="F67">
            <v>50</v>
          </cell>
        </row>
        <row r="69">
          <cell r="B69" t="str">
            <v>čtop1</v>
          </cell>
          <cell r="C69" t="str">
            <v>Oběhové čerpadlo top .vody
230 VAC</v>
          </cell>
          <cell r="D69" t="str">
            <v>strojní
dodávka</v>
          </cell>
          <cell r="E69">
            <v>0</v>
          </cell>
          <cell r="F69">
            <v>50</v>
          </cell>
        </row>
        <row r="70">
          <cell r="B70" t="str">
            <v>čtop3</v>
          </cell>
          <cell r="C70" t="str">
            <v>Oběhové čerpadlo top .vody
3 x 400/230 VAC</v>
          </cell>
          <cell r="D70" t="str">
            <v>strojní
dodávka</v>
          </cell>
          <cell r="E70">
            <v>0</v>
          </cell>
          <cell r="F70">
            <v>80</v>
          </cell>
        </row>
        <row r="71">
          <cell r="B71" t="str">
            <v>čtuvtop1</v>
          </cell>
          <cell r="C71" t="str">
            <v>Oběhové čerpadlo top. v. pro ohř. TUV
230 VAC</v>
          </cell>
          <cell r="D71" t="str">
            <v>strojní
dodávka</v>
          </cell>
          <cell r="E71">
            <v>0</v>
          </cell>
          <cell r="F71">
            <v>50</v>
          </cell>
        </row>
        <row r="72">
          <cell r="B72" t="str">
            <v>čtuvtop3</v>
          </cell>
          <cell r="C72" t="str">
            <v>Oběhové čerpadlo top. v. pro ohř. TUV
3 x 400/230 VAC</v>
          </cell>
          <cell r="D72" t="str">
            <v>strojní
dodávka</v>
          </cell>
          <cell r="E72">
            <v>0</v>
          </cell>
          <cell r="F72">
            <v>80</v>
          </cell>
        </row>
        <row r="73">
          <cell r="B73" t="str">
            <v>očtop1,SSM</v>
          </cell>
          <cell r="C73" t="str">
            <v>Oběhové čerpadlo top .vody
230 VAC
tepelná ochrana SSM</v>
          </cell>
          <cell r="D73" t="str">
            <v>strojní
dodávka</v>
          </cell>
          <cell r="E73">
            <v>0</v>
          </cell>
          <cell r="F73">
            <v>70</v>
          </cell>
        </row>
        <row r="74">
          <cell r="B74" t="str">
            <v>očtop3, SSM</v>
          </cell>
          <cell r="C74" t="str">
            <v>Oběhové čerpadlo top .vody
3 x 400/230 VAC</v>
          </cell>
          <cell r="D74" t="str">
            <v>strojní
dodávka</v>
          </cell>
          <cell r="E74">
            <v>0</v>
          </cell>
          <cell r="F74">
            <v>100</v>
          </cell>
        </row>
        <row r="75">
          <cell r="B75" t="str">
            <v>očtop3</v>
          </cell>
          <cell r="C75" t="str">
            <v>Oběhové čerpadlo top .vody
3 x 400/230 VAC</v>
          </cell>
          <cell r="D75" t="str">
            <v>strojní
dodávka</v>
          </cell>
          <cell r="E75">
            <v>0</v>
          </cell>
          <cell r="F75">
            <v>80</v>
          </cell>
        </row>
        <row r="76">
          <cell r="B76" t="str">
            <v>očtuvtop1</v>
          </cell>
          <cell r="C76" t="str">
            <v>Oběhové čerpadlo top. v. pro ohř. TUV
230 VAC</v>
          </cell>
          <cell r="D76" t="str">
            <v>strojní
dodávka</v>
          </cell>
          <cell r="E76">
            <v>0</v>
          </cell>
          <cell r="F76">
            <v>50</v>
          </cell>
        </row>
        <row r="77">
          <cell r="B77" t="str">
            <v>očtuvtop1, SSM</v>
          </cell>
          <cell r="C77" t="str">
            <v>Oběhové čerpadlo top. v. pro ohř. TUV
230 VAC</v>
          </cell>
          <cell r="D77" t="str">
            <v>strojní
dodávka</v>
          </cell>
          <cell r="E77">
            <v>0</v>
          </cell>
          <cell r="F77">
            <v>80</v>
          </cell>
        </row>
        <row r="78">
          <cell r="B78" t="str">
            <v>očtuvtop3</v>
          </cell>
          <cell r="C78" t="str">
            <v>Oběhové čerpadlo top. v. pro ohř. TUV
3 x 400/230 VAC</v>
          </cell>
          <cell r="D78" t="str">
            <v>strojní
dodávka</v>
          </cell>
          <cell r="E78">
            <v>0</v>
          </cell>
          <cell r="F78">
            <v>80</v>
          </cell>
        </row>
        <row r="79">
          <cell r="B79" t="str">
            <v>očtop1</v>
          </cell>
          <cell r="C79" t="str">
            <v>Oběhové čerpadlo top .vody
230 VAC</v>
          </cell>
          <cell r="D79" t="str">
            <v>strojní
dodávka</v>
          </cell>
          <cell r="E79">
            <v>0</v>
          </cell>
          <cell r="F79">
            <v>50</v>
          </cell>
        </row>
        <row r="80">
          <cell r="B80" t="str">
            <v>očtop1stáv</v>
          </cell>
          <cell r="C80" t="str">
            <v>Oběhové čerpadlo top .vody
230 VAC</v>
          </cell>
          <cell r="D80" t="str">
            <v>stávající</v>
          </cell>
          <cell r="E80">
            <v>0</v>
          </cell>
        </row>
        <row r="81">
          <cell r="B81" t="str">
            <v>očtop3stáv</v>
          </cell>
          <cell r="C81" t="str">
            <v>Oběhové čerpadlo top .vody
3 x 400/230 VAC</v>
          </cell>
          <cell r="D81" t="str">
            <v>stávající</v>
          </cell>
          <cell r="E81">
            <v>0</v>
          </cell>
        </row>
        <row r="82">
          <cell r="B82" t="str">
            <v>očtuvtop1stáv</v>
          </cell>
          <cell r="C82" t="str">
            <v>Oběhové čerpadlo top. v. pro ohř. TUV
230 VAC</v>
          </cell>
          <cell r="D82" t="str">
            <v>stávající</v>
          </cell>
          <cell r="E82">
            <v>0</v>
          </cell>
        </row>
        <row r="83">
          <cell r="B83" t="str">
            <v>očtuvtop3stáv</v>
          </cell>
          <cell r="C83" t="str">
            <v>Oběhové čerpadlo top. v. pro ohř. TUV
3 x 400/230 VAC</v>
          </cell>
          <cell r="D83" t="str">
            <v>stávající</v>
          </cell>
          <cell r="E83">
            <v>0</v>
          </cell>
        </row>
        <row r="84">
          <cell r="B84" t="str">
            <v>cirkTUV3</v>
          </cell>
          <cell r="C84" t="str">
            <v>Cirkulační čerpadlo TUV
3 x 400/230 VAC</v>
          </cell>
          <cell r="D84" t="str">
            <v>strojní
dodávka</v>
          </cell>
          <cell r="E84">
            <v>0</v>
          </cell>
          <cell r="F84">
            <v>80</v>
          </cell>
        </row>
        <row r="85">
          <cell r="B85" t="str">
            <v>cirkTUV1</v>
          </cell>
          <cell r="C85" t="str">
            <v>Cirkulační čerpadlo TUV
230 VAC</v>
          </cell>
          <cell r="D85" t="str">
            <v>strojní
dodávka</v>
          </cell>
          <cell r="E85">
            <v>0</v>
          </cell>
          <cell r="F85">
            <v>50</v>
          </cell>
        </row>
        <row r="86">
          <cell r="B86" t="str">
            <v>cirkTUV1, SSM</v>
          </cell>
          <cell r="C86" t="str">
            <v>Cirkulační čerpadlo TUV
230 VAC</v>
          </cell>
          <cell r="D86" t="str">
            <v>strojní
dodávka</v>
          </cell>
          <cell r="E86">
            <v>0</v>
          </cell>
          <cell r="F86">
            <v>80</v>
          </cell>
        </row>
        <row r="87">
          <cell r="B87" t="str">
            <v>Ventilátor 1f</v>
          </cell>
          <cell r="C87" t="str">
            <v>Ventilátor 1f</v>
          </cell>
          <cell r="D87" t="str">
            <v>strojní
dodávka</v>
          </cell>
          <cell r="E87">
            <v>0</v>
          </cell>
          <cell r="F87">
            <v>50</v>
          </cell>
        </row>
        <row r="88">
          <cell r="A88" t="str">
            <v>Zásuvka 230V/10 A sv/tm. šedá</v>
          </cell>
          <cell r="B88" t="str">
            <v>Zás</v>
          </cell>
          <cell r="C88" t="str">
            <v>Zásuvka 230V/10 A sv/tm. Šedá</v>
          </cell>
          <cell r="D88" t="str">
            <v>E</v>
          </cell>
          <cell r="E88">
            <v>80</v>
          </cell>
          <cell r="F88">
            <v>40</v>
          </cell>
        </row>
        <row r="89">
          <cell r="B89" t="str">
            <v>RA2J-2_6180</v>
          </cell>
          <cell r="C89" t="str">
            <v>Teplotní snímač v zakázkovém pouzdru typ RA2J-2
typ čidla Ni 1000/6180 ppm, dvojvodičové připojení
pozdro typ RA, kabel 2m</v>
          </cell>
          <cell r="D89" t="str">
            <v>REGMET</v>
          </cell>
          <cell r="E89">
            <v>456</v>
          </cell>
          <cell r="F89">
            <v>19</v>
          </cell>
        </row>
        <row r="90">
          <cell r="B90" t="str">
            <v>RA2S-2_6180</v>
          </cell>
          <cell r="C90" t="str">
            <v>Teplotní snímač v zakázkovém pouzdru typ RA2S-2
typ čidla Ni 1000/6180 ppm, dvojvodičové připojení
pozdro typ RA2, průměr 6 mm, ponor 50 mm
závit M10 x 1,5, kabel 2m</v>
          </cell>
          <cell r="D90" t="str">
            <v>REGMET</v>
          </cell>
          <cell r="E90">
            <v>456</v>
          </cell>
          <cell r="F90">
            <v>19</v>
          </cell>
        </row>
        <row r="91">
          <cell r="B91" t="str">
            <v>RA2S-2_6180</v>
          </cell>
          <cell r="C91" t="str">
            <v>Teplotní snímač v zakázkovém pouzdru typ RA2S-2
typ čidla Ni 1000/6180 ppm, dvojvodičové připojení
pozdro typ RA2, průměr 6 mm, ponor 50 mm
závit M10 x 1,5, kabel 2m</v>
          </cell>
          <cell r="D91" t="str">
            <v>REGMET</v>
          </cell>
          <cell r="E91">
            <v>456</v>
          </cell>
          <cell r="F91">
            <v>19</v>
          </cell>
        </row>
        <row r="92">
          <cell r="B92" t="str">
            <v>P13S150-100</v>
          </cell>
          <cell r="C92" t="str">
            <v>Odporový snímač teploty do potrubí P13S150-100
typ čidla Ni 1000/6180 ppm
rozsah -30°C až 150°C
délka jímky 100 mm</v>
          </cell>
          <cell r="D92" t="str">
            <v>REGMET</v>
          </cell>
          <cell r="E92">
            <v>856</v>
          </cell>
          <cell r="F92">
            <v>19</v>
          </cell>
        </row>
        <row r="93">
          <cell r="B93" t="str">
            <v>P13S150-160</v>
          </cell>
          <cell r="C93" t="str">
            <v>Odporový snímač teploty do potrubí P13S150-160
typ čidla Ni 1000/6180 ppm
rozsah -30°C až 150°C
délka jímky 160 mm</v>
          </cell>
          <cell r="D93" t="str">
            <v>REGMET</v>
          </cell>
          <cell r="E93">
            <v>877</v>
          </cell>
          <cell r="F93">
            <v>19</v>
          </cell>
        </row>
        <row r="94">
          <cell r="B94" t="str">
            <v>P13S150-220</v>
          </cell>
          <cell r="C94" t="str">
            <v>Odporový snímač teploty do potrubí P13S150-220
typ čidla Ni 1000/6180 ppm
rozsah -30°C až 150°C
délka jímky 220 mm</v>
          </cell>
          <cell r="D94" t="str">
            <v>REGMET</v>
          </cell>
          <cell r="E94">
            <v>893</v>
          </cell>
          <cell r="F94">
            <v>19</v>
          </cell>
        </row>
        <row r="95">
          <cell r="B95" t="str">
            <v>P12PA-180</v>
          </cell>
          <cell r="C95" t="str">
            <v>Odporový snímač teploty do klimatizace P12PA-180
typ čidla Pt 1000/3850 ppm
rozsah -30°C až 250°C
délka jímky 180 mm</v>
          </cell>
          <cell r="D95" t="str">
            <v>REGMET</v>
          </cell>
          <cell r="E95">
            <v>698</v>
          </cell>
          <cell r="F95">
            <v>19</v>
          </cell>
        </row>
        <row r="96">
          <cell r="B96" t="str">
            <v>P12S-240</v>
          </cell>
          <cell r="C96" t="str">
            <v>Odporový snímač teploty do klimatizace P12S-240
typ čidla Ni 1000/6180 ppm
rozsah -30°C až 250°C
délka jímky 220 mm</v>
          </cell>
          <cell r="D96" t="str">
            <v>REGMET</v>
          </cell>
          <cell r="E96">
            <v>693</v>
          </cell>
          <cell r="F96">
            <v>19</v>
          </cell>
        </row>
        <row r="97">
          <cell r="B97" t="str">
            <v>P14S</v>
          </cell>
          <cell r="C97" t="str">
            <v>Odporový snímač teploty příložný s hlavicí P14S
typ čidla Ni 1000/6180 ppm
rozsah -30°C až 120°C</v>
          </cell>
          <cell r="D97" t="str">
            <v>REGMET</v>
          </cell>
          <cell r="E97">
            <v>693</v>
          </cell>
          <cell r="F97">
            <v>19</v>
          </cell>
        </row>
        <row r="98">
          <cell r="B98" t="str">
            <v>P11S</v>
          </cell>
          <cell r="C98" t="str">
            <v>Odporový snímač teploty venkovní P11S
typ čidla Ni 1000/6180 ppm
rozsah -30°C až 80°C</v>
          </cell>
          <cell r="D98" t="str">
            <v>REGMET</v>
          </cell>
          <cell r="E98">
            <v>667</v>
          </cell>
          <cell r="F98">
            <v>19</v>
          </cell>
        </row>
        <row r="99">
          <cell r="B99" t="str">
            <v>P10S</v>
          </cell>
          <cell r="C99" t="str">
            <v>Odporový snímač teploty interiérový P10S
typ čidla Ni 1000/6180 ppm
rozsah -30°C až 80°C</v>
          </cell>
          <cell r="D99" t="str">
            <v>REGMET</v>
          </cell>
          <cell r="E99">
            <v>305</v>
          </cell>
          <cell r="F99">
            <v>19</v>
          </cell>
        </row>
        <row r="100">
          <cell r="B100" t="str">
            <v>SK4S1</v>
          </cell>
          <cell r="C100" t="str">
            <v>Odporový snímač teploty s kabelovým vývodem SK4S-1
typ čidla Ni 1000/6180 ppm
rozsah -30°C až 80°C</v>
          </cell>
          <cell r="D100" t="str">
            <v>REGMET</v>
          </cell>
          <cell r="E100">
            <v>265</v>
          </cell>
          <cell r="F100">
            <v>19</v>
          </cell>
        </row>
        <row r="101">
          <cell r="B101" t="str">
            <v>P13I-100 0/150</v>
          </cell>
          <cell r="C101" t="str">
            <v>Snímač teploty do potrubí s proudovým výstupem  P13I-100 0/150
rozsah 0°C až 150°C
délka jímky 100 mm</v>
          </cell>
          <cell r="D101" t="str">
            <v>REGMET</v>
          </cell>
          <cell r="E101">
            <v>1670</v>
          </cell>
          <cell r="F101">
            <v>19</v>
          </cell>
        </row>
        <row r="103">
          <cell r="B103" t="str">
            <v>P12L-180</v>
          </cell>
          <cell r="C103" t="str">
            <v>Odporový snímač teploty do klimatizace P12L250-180
typ čidla Ni 1000/5000 ppm
rozsah -30°C až 250°C
délka 180 mm</v>
          </cell>
          <cell r="D103" t="str">
            <v>REGMET</v>
          </cell>
          <cell r="E103">
            <v>698</v>
          </cell>
          <cell r="F103">
            <v>19</v>
          </cell>
        </row>
        <row r="104">
          <cell r="B104" t="str">
            <v>P12L150-220</v>
          </cell>
          <cell r="C104" t="str">
            <v>Odporový snímač teploty do potrubí P12L150-220
typ čidla Ni 1000/5000 ppm
rozsah -30°C až 150°C
délka jímky 220 mm</v>
          </cell>
          <cell r="D104" t="str">
            <v>REGMET</v>
          </cell>
          <cell r="E104">
            <v>893</v>
          </cell>
          <cell r="F104">
            <v>19</v>
          </cell>
        </row>
        <row r="105">
          <cell r="C105" t="str">
            <v>Montážní materiál</v>
          </cell>
        </row>
        <row r="107">
          <cell r="B107" t="str">
            <v>DK+MK</v>
          </cell>
          <cell r="C107" t="str">
            <v>Celoplastové kabely s Cu jádrem</v>
          </cell>
          <cell r="D107" t="str">
            <v>E</v>
          </cell>
          <cell r="E107">
            <v>9</v>
          </cell>
          <cell r="F107">
            <v>2.5</v>
          </cell>
        </row>
        <row r="108">
          <cell r="B108" t="str">
            <v>DMM+MMM</v>
          </cell>
          <cell r="C108" t="str">
            <v>Montážní a elektroinstalační materiál</v>
          </cell>
          <cell r="D108" t="str">
            <v>E</v>
          </cell>
          <cell r="E108">
            <v>14</v>
          </cell>
          <cell r="F108">
            <v>3</v>
          </cell>
        </row>
        <row r="113">
          <cell r="B113" t="str">
            <v>Úprava stáv. roz.</v>
          </cell>
          <cell r="C113" t="str">
            <v>Úprava stávajícího rozvaděče</v>
          </cell>
          <cell r="D113" t="str">
            <v>E</v>
          </cell>
          <cell r="F113">
            <v>50</v>
          </cell>
        </row>
        <row r="114">
          <cell r="B114" t="str">
            <v>mont.DELTA C.</v>
          </cell>
          <cell r="C114" t="str">
            <v>Montáž a připojení rozvaděče DELTA CONTROL 2000</v>
          </cell>
          <cell r="D114" t="str">
            <v>E</v>
          </cell>
          <cell r="F114">
            <v>800</v>
          </cell>
        </row>
        <row r="115">
          <cell r="B115" t="str">
            <v>mont.DELTA C.2</v>
          </cell>
          <cell r="C115" t="str">
            <v>Montáž a připojení rozvaděče DELTA CONTROL 2000</v>
          </cell>
          <cell r="D115" t="str">
            <v>E</v>
          </cell>
          <cell r="F115">
            <v>300</v>
          </cell>
        </row>
        <row r="116">
          <cell r="B116" t="str">
            <v>Připojení čerpadla s FM</v>
          </cell>
          <cell r="C116" t="str">
            <v>Připojení čerpadla s FM</v>
          </cell>
          <cell r="D116" t="str">
            <v>E</v>
          </cell>
          <cell r="F116">
            <v>180</v>
          </cell>
        </row>
        <row r="117">
          <cell r="B117" t="str">
            <v>Připojení čerpadla s FM2</v>
          </cell>
          <cell r="C117" t="str">
            <v>Připojení čerpadla s FM</v>
          </cell>
          <cell r="D117" t="str">
            <v>E</v>
          </cell>
          <cell r="F117">
            <v>120</v>
          </cell>
        </row>
        <row r="118">
          <cell r="A118" t="str">
            <v>Software1</v>
          </cell>
          <cell r="B118" t="str">
            <v>úpr. Software</v>
          </cell>
          <cell r="C118" t="str">
            <v>Úprava stávajícího software ekv. regulace</v>
          </cell>
          <cell r="D118" t="str">
            <v>E</v>
          </cell>
          <cell r="F118">
            <v>100</v>
          </cell>
        </row>
        <row r="120">
          <cell r="A120" t="str">
            <v>Oživ, uved do pr</v>
          </cell>
          <cell r="B120" t="str">
            <v>Oživ, uved do pr</v>
          </cell>
          <cell r="C120" t="str">
            <v>Oživení, uvedení do provozu</v>
          </cell>
          <cell r="D120" t="str">
            <v>E</v>
          </cell>
          <cell r="E120">
            <v>180</v>
          </cell>
        </row>
        <row r="121">
          <cell r="A121" t="str">
            <v>revize</v>
          </cell>
          <cell r="B121" t="str">
            <v>revize</v>
          </cell>
          <cell r="C121" t="str">
            <v>Výchozí revize</v>
          </cell>
          <cell r="D121" t="str">
            <v>E</v>
          </cell>
          <cell r="E121">
            <v>250</v>
          </cell>
        </row>
        <row r="124">
          <cell r="A124" t="str">
            <v>Zkusebni provoz</v>
          </cell>
          <cell r="C124" t="str">
            <v>Zkusebni provoz</v>
          </cell>
          <cell r="E124">
            <v>150</v>
          </cell>
        </row>
        <row r="125">
          <cell r="A125" t="str">
            <v>Zauceni obsluhy</v>
          </cell>
          <cell r="C125" t="str">
            <v>Zauceni obsluhy</v>
          </cell>
          <cell r="E125">
            <v>250</v>
          </cell>
        </row>
        <row r="126">
          <cell r="A126" t="str">
            <v>Demontaz stavajiciho zarizeni</v>
          </cell>
          <cell r="C126" t="str">
            <v>Demontaz stavajiciho zarizeni</v>
          </cell>
          <cell r="E126">
            <v>150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A129" t="str">
            <v>S ostatnimi profesemi</v>
          </cell>
          <cell r="C129" t="str">
            <v>S ostatnimi profesemi</v>
          </cell>
          <cell r="E129">
            <v>250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A133" t="str">
            <v>Revizni technik</v>
          </cell>
          <cell r="C133" t="str">
            <v>Revizni technik</v>
          </cell>
          <cell r="E133">
            <v>250</v>
          </cell>
        </row>
        <row r="134">
          <cell r="A134" t="str">
            <v>Montaz rozvadece na OPS</v>
          </cell>
          <cell r="C134" t="str">
            <v>Montaz rozvadece na OPS</v>
          </cell>
          <cell r="E134">
            <v>150</v>
          </cell>
        </row>
        <row r="135">
          <cell r="A135" t="str">
            <v>Aplikační SW SU+VR</v>
          </cell>
          <cell r="C135" t="str">
            <v>Aplikační SW SU+VR</v>
          </cell>
          <cell r="E135">
            <v>400</v>
          </cell>
        </row>
        <row r="138">
          <cell r="B138" t="str">
            <v>kotell2st_ovl</v>
          </cell>
          <cell r="C138" t="str">
            <v>Zapojení ovládání 2. st. kotle</v>
          </cell>
          <cell r="D138" t="str">
            <v>E</v>
          </cell>
          <cell r="F138">
            <v>120</v>
          </cell>
        </row>
        <row r="139">
          <cell r="B139" t="str">
            <v>silpřip_1f</v>
          </cell>
          <cell r="C139" t="str">
            <v>Silové připojení 1f kotle</v>
          </cell>
          <cell r="D139" t="str">
            <v>E</v>
          </cell>
          <cell r="F139">
            <v>50</v>
          </cell>
        </row>
        <row r="141">
          <cell r="B141" t="str">
            <v>RHV02</v>
          </cell>
          <cell r="C141" t="str">
            <v>Regulátor hladiny a el. vod. kapalin RHV 02</v>
          </cell>
          <cell r="D141" t="str">
            <v>ZPA Ekoreg
Ústí n/L</v>
          </cell>
          <cell r="E141">
            <v>1220</v>
          </cell>
          <cell r="F141">
            <v>60</v>
          </cell>
        </row>
        <row r="142">
          <cell r="B142" t="str">
            <v>SZ1</v>
          </cell>
          <cell r="C142" t="str">
            <v>405 613 106 954
Elektroda SZ1</v>
          </cell>
          <cell r="D142" t="str">
            <v>ZPA Ekoreg
Ústí n/L</v>
          </cell>
          <cell r="E142">
            <v>190</v>
          </cell>
          <cell r="F142">
            <v>30</v>
          </cell>
        </row>
        <row r="143">
          <cell r="B143" t="str">
            <v>RTPA20-40N22</v>
          </cell>
          <cell r="C143" t="str">
            <v>405 611 130 014
Regulátor teploty prostorový
provedení N22
kontakty v provedení "A"
rozsah 20 až 60 stC</v>
          </cell>
          <cell r="D143" t="str">
            <v>ZPA Ekoreg
Ústí n/L</v>
          </cell>
          <cell r="E143">
            <v>1150</v>
          </cell>
          <cell r="F143">
            <v>70</v>
          </cell>
        </row>
        <row r="144">
          <cell r="B144" t="str">
            <v>RAR 87501</v>
          </cell>
          <cell r="C144" t="str">
            <v>Omezovací termostat příložný RAR 87501</v>
          </cell>
          <cell r="D144" t="str">
            <v>Eberle</v>
          </cell>
          <cell r="E144">
            <v>560</v>
          </cell>
          <cell r="F144">
            <v>50</v>
          </cell>
        </row>
        <row r="145">
          <cell r="B145" t="str">
            <v>RTL250</v>
          </cell>
          <cell r="C145" t="str">
            <v>405 612 146 031
Regulátor tlaku vlnovcový
provedení T 23
kontakty v provedení "A"
rozsah 25 až 250 kPa</v>
          </cell>
          <cell r="D145" t="str">
            <v>ZPA Ekoreg
Ústí n/L</v>
          </cell>
          <cell r="E145">
            <v>1180</v>
          </cell>
          <cell r="F145">
            <v>70</v>
          </cell>
        </row>
        <row r="146">
          <cell r="B146" t="str">
            <v>Tlak_kohout</v>
          </cell>
          <cell r="C146" t="str">
            <v>Tlakoměrný kohout</v>
          </cell>
          <cell r="D146" t="str">
            <v>JSP
Nová Paka</v>
          </cell>
          <cell r="E146">
            <v>400</v>
          </cell>
          <cell r="F146">
            <v>30</v>
          </cell>
        </row>
        <row r="147">
          <cell r="B147" t="str">
            <v>HTL_zámek</v>
          </cell>
          <cell r="C147" t="str">
            <v>Havarijní tlačítko se zámkem</v>
          </cell>
          <cell r="D147" t="str">
            <v>EP Písek</v>
          </cell>
          <cell r="E147">
            <v>800</v>
          </cell>
          <cell r="F147">
            <v>50</v>
          </cell>
        </row>
        <row r="149">
          <cell r="B149" t="str">
            <v>GI30-2001</v>
          </cell>
          <cell r="C149" t="str">
            <v>Detektor úniku výbušných plynů GAS GI30</v>
          </cell>
          <cell r="D149" t="str">
            <v>J.T.O. System</v>
          </cell>
          <cell r="E149">
            <v>2900</v>
          </cell>
          <cell r="F149">
            <v>70</v>
          </cell>
        </row>
        <row r="150">
          <cell r="B150" t="str">
            <v>GAS EEx SNV1 GI31</v>
          </cell>
          <cell r="C150" t="str">
            <v>Detektor úniku výbušných plynů GAS GI31 pro prostředí ZONA2</v>
          </cell>
          <cell r="D150" t="str">
            <v>J.T.O. System</v>
          </cell>
          <cell r="E150">
            <v>3700</v>
          </cell>
          <cell r="F150">
            <v>70</v>
          </cell>
        </row>
        <row r="151">
          <cell r="B151" t="str">
            <v>Napájecí zdroj NZ 12 DIN</v>
          </cell>
          <cell r="C151" t="str">
            <v>Napájecí zdroj NZ 12 - DIN</v>
          </cell>
          <cell r="D151" t="str">
            <v>J.T.O. System</v>
          </cell>
          <cell r="E151">
            <v>1500</v>
          </cell>
        </row>
        <row r="152">
          <cell r="B152" t="str">
            <v>RTK70140</v>
          </cell>
          <cell r="C152" t="str">
            <v>405 611 266 052
Regulátor teploty kapilárový
provedení T23
kontakty v provedení "A"
rozsah 70 až 140 stC
kapilára 2,5 m
405 961 014 116
Mosazná ochranná jímka</v>
          </cell>
          <cell r="D152" t="str">
            <v>ZPA Ekoreg
Ústí n/L</v>
          </cell>
          <cell r="E152">
            <v>1250</v>
          </cell>
          <cell r="F152">
            <v>70</v>
          </cell>
        </row>
        <row r="154">
          <cell r="B154" t="str">
            <v>PVA 82.3</v>
          </cell>
          <cell r="C154" t="str">
            <v>Poruchová signalizace PVA 82.3</v>
          </cell>
          <cell r="D154" t="str">
            <v>BOLA-Siemens1</v>
          </cell>
          <cell r="E154">
            <v>3830</v>
          </cell>
        </row>
        <row r="155">
          <cell r="B155" t="str">
            <v>HZ-01</v>
          </cell>
          <cell r="C155" t="str">
            <v>Regulátor hladiny HZ-01pro krátkodobou detekci kapalin (havarijní hlášení), 24V</v>
          </cell>
          <cell r="D155" t="str">
            <v>BOLA-AM TECHNIC LINE</v>
          </cell>
          <cell r="E155">
            <v>580</v>
          </cell>
          <cell r="F155">
            <v>60</v>
          </cell>
        </row>
        <row r="156">
          <cell r="B156" t="str">
            <v>SE-1</v>
          </cell>
          <cell r="C156" t="str">
            <v>Sdružený dvojsondový snímač hladiny SE-1 (nerez) /v krabici/ </v>
          </cell>
          <cell r="D156" t="str">
            <v>BOLA-AM TECHNIC LINE</v>
          </cell>
          <cell r="E156">
            <v>80</v>
          </cell>
          <cell r="F156">
            <v>30</v>
          </cell>
        </row>
        <row r="157">
          <cell r="B157" t="str">
            <v>604.91</v>
          </cell>
          <cell r="C157" t="str">
            <v>Snímač tlakové diference
typ 604.91, rozsah 50-500 Pa
HUBA CONTROL</v>
          </cell>
          <cell r="D157" t="str">
            <v>BOLA-HUBA</v>
          </cell>
          <cell r="E157">
            <v>850</v>
          </cell>
          <cell r="F157">
            <v>120</v>
          </cell>
        </row>
        <row r="159">
          <cell r="B159" t="str">
            <v>TW115</v>
          </cell>
          <cell r="C159" t="str">
            <v>Protimrazový regulátor teploty kapilárový
typ TW 115, kapilára 6m, rozsah 4,5 - 20 stC
ALCO CONTROLS</v>
          </cell>
          <cell r="D159" t="str">
            <v>BOLA-ALCO</v>
          </cell>
          <cell r="E159">
            <v>1650</v>
          </cell>
          <cell r="F159">
            <v>120</v>
          </cell>
        </row>
        <row r="163">
          <cell r="A163" t="str">
            <v>CYKY 4Bx16-2000</v>
          </cell>
          <cell r="B163" t="str">
            <v>CYKY 4Bx16</v>
          </cell>
          <cell r="C163" t="str">
            <v>CYKY 4Bx16</v>
          </cell>
          <cell r="D163" t="str">
            <v>MM</v>
          </cell>
          <cell r="E163">
            <v>75</v>
          </cell>
          <cell r="F163">
            <v>3.8</v>
          </cell>
        </row>
        <row r="164">
          <cell r="A164" t="str">
            <v>jB10/3</v>
          </cell>
          <cell r="B164" t="str">
            <v>jB10/3</v>
          </cell>
          <cell r="C164" t="str">
            <v>Třípólový jistič 10A/B</v>
          </cell>
          <cell r="D164" t="str">
            <v>MM</v>
          </cell>
          <cell r="E164">
            <v>346</v>
          </cell>
          <cell r="F164">
            <v>60</v>
          </cell>
        </row>
        <row r="165">
          <cell r="A165" t="str">
            <v>jB32/3</v>
          </cell>
          <cell r="B165" t="str">
            <v>jB32/3</v>
          </cell>
          <cell r="C165" t="str">
            <v>Třípólový jistič 32A/B</v>
          </cell>
          <cell r="D165" t="str">
            <v>MM</v>
          </cell>
          <cell r="E165">
            <v>410</v>
          </cell>
        </row>
        <row r="166">
          <cell r="A166" t="str">
            <v>JYTY 2Dx1-2001</v>
          </cell>
          <cell r="B166" t="str">
            <v>JYTY 2Dx1</v>
          </cell>
          <cell r="C166" t="str">
            <v>JYTY 2Dx1</v>
          </cell>
          <cell r="D166" t="str">
            <v>MM</v>
          </cell>
          <cell r="E166">
            <v>5.8</v>
          </cell>
          <cell r="F166">
            <v>2.5</v>
          </cell>
        </row>
        <row r="167">
          <cell r="A167" t="str">
            <v>JYTY 4Dx1-2001</v>
          </cell>
          <cell r="B167" t="str">
            <v>JYTY 4Dx1</v>
          </cell>
          <cell r="C167" t="str">
            <v>JYTY 4Dx1</v>
          </cell>
          <cell r="D167" t="str">
            <v>MM</v>
          </cell>
          <cell r="E167">
            <v>9.2</v>
          </cell>
          <cell r="F167">
            <v>2.5</v>
          </cell>
        </row>
        <row r="168">
          <cell r="A168" t="str">
            <v>JYStY 1x2x0,8</v>
          </cell>
          <cell r="B168" t="str">
            <v>JYStY 1x2x0,8</v>
          </cell>
          <cell r="C168" t="str">
            <v>JYStY 1x2x0,8</v>
          </cell>
          <cell r="D168" t="str">
            <v>Elektram/kab</v>
          </cell>
          <cell r="E168">
            <v>6</v>
          </cell>
          <cell r="F168">
            <v>2.5</v>
          </cell>
        </row>
        <row r="169">
          <cell r="A169" t="str">
            <v>JYStY 2x2x0,8</v>
          </cell>
          <cell r="B169" t="str">
            <v>JYStY 2x2x0,8</v>
          </cell>
          <cell r="C169" t="str">
            <v>JYStY 2x2x0,8</v>
          </cell>
          <cell r="D169" t="str">
            <v>Elektram/kab</v>
          </cell>
          <cell r="E169">
            <v>8</v>
          </cell>
          <cell r="F169">
            <v>2.5</v>
          </cell>
        </row>
        <row r="170">
          <cell r="A170" t="str">
            <v>JYStY 1x2x0,8</v>
          </cell>
          <cell r="B170" t="str">
            <v>JYStY 1x2x0,8</v>
          </cell>
          <cell r="C170" t="str">
            <v>JYStY 1x2x0,8</v>
          </cell>
          <cell r="D170" t="str">
            <v>MM</v>
          </cell>
          <cell r="E170">
            <v>6</v>
          </cell>
          <cell r="F170">
            <v>2.5</v>
          </cell>
        </row>
        <row r="171">
          <cell r="A171" t="str">
            <v>CYKY 3Cx1,5-2001</v>
          </cell>
          <cell r="B171" t="str">
            <v>CYKY 3Cx1,5</v>
          </cell>
          <cell r="C171" t="str">
            <v>CYKY 3Cx1,5</v>
          </cell>
          <cell r="D171" t="str">
            <v>MM</v>
          </cell>
          <cell r="E171">
            <v>7.9</v>
          </cell>
          <cell r="F171">
            <v>2.5</v>
          </cell>
        </row>
        <row r="172">
          <cell r="A172" t="str">
            <v>CYKY 3Cx2,5</v>
          </cell>
          <cell r="B172" t="str">
            <v>CYKY 3Cx2,5</v>
          </cell>
          <cell r="C172" t="str">
            <v>CYKY 3Cx2,5</v>
          </cell>
          <cell r="D172" t="str">
            <v>MM</v>
          </cell>
          <cell r="E172">
            <v>16</v>
          </cell>
          <cell r="F172">
            <v>2.5</v>
          </cell>
        </row>
        <row r="173">
          <cell r="A173" t="str">
            <v>CYKY 7Cx1,5</v>
          </cell>
          <cell r="B173" t="str">
            <v>CYKY 7Cx1,5</v>
          </cell>
          <cell r="C173" t="str">
            <v>CYKY 7Cx1,5</v>
          </cell>
          <cell r="D173" t="str">
            <v>MM</v>
          </cell>
          <cell r="E173">
            <v>17.2</v>
          </cell>
          <cell r="F173">
            <v>2.5</v>
          </cell>
        </row>
        <row r="174">
          <cell r="A174" t="str">
            <v>CYKY 5Cx1,5-2001</v>
          </cell>
          <cell r="B174" t="str">
            <v>CYKY 5Cx1,5</v>
          </cell>
          <cell r="C174" t="str">
            <v>CYKY 5Cx1,5</v>
          </cell>
          <cell r="D174" t="str">
            <v>MM</v>
          </cell>
          <cell r="E174">
            <v>11.9</v>
          </cell>
          <cell r="F174">
            <v>2.5</v>
          </cell>
        </row>
        <row r="175">
          <cell r="A175" t="str">
            <v>CYKY 3Bx1,5</v>
          </cell>
          <cell r="B175" t="str">
            <v>CYKY 3Bx1,5</v>
          </cell>
          <cell r="C175" t="str">
            <v>CYKY 3Bx1,5</v>
          </cell>
          <cell r="D175" t="str">
            <v>MM</v>
          </cell>
          <cell r="E175">
            <v>9.6</v>
          </cell>
          <cell r="F175">
            <v>2.5</v>
          </cell>
        </row>
        <row r="176">
          <cell r="A176" t="str">
            <v>CYKY 5Cx2,5</v>
          </cell>
          <cell r="B176" t="str">
            <v>CYKY 5Cx2,5</v>
          </cell>
          <cell r="C176" t="str">
            <v>CYKY 5Cx2,5</v>
          </cell>
          <cell r="D176" t="str">
            <v>MM</v>
          </cell>
          <cell r="E176">
            <v>23.8</v>
          </cell>
          <cell r="F176">
            <v>2.5</v>
          </cell>
        </row>
        <row r="177">
          <cell r="A177" t="str">
            <v>CYKY 4Bx2,5-2000</v>
          </cell>
          <cell r="B177" t="str">
            <v>CYKY 4Bx2,5</v>
          </cell>
          <cell r="C177" t="str">
            <v>CYKY 4Bx2,5</v>
          </cell>
          <cell r="D177" t="str">
            <v>MM</v>
          </cell>
          <cell r="E177">
            <v>15</v>
          </cell>
          <cell r="F177">
            <v>2.5</v>
          </cell>
        </row>
        <row r="178">
          <cell r="A178" t="str">
            <v>CYKY 4Bx10-2000</v>
          </cell>
          <cell r="B178" t="str">
            <v>CYKY 4Bx10</v>
          </cell>
          <cell r="C178" t="str">
            <v>CYKY 4Bx10</v>
          </cell>
          <cell r="D178" t="str">
            <v>MM</v>
          </cell>
          <cell r="E178">
            <v>55</v>
          </cell>
          <cell r="F178">
            <v>3.8</v>
          </cell>
        </row>
        <row r="179">
          <cell r="A179" t="str">
            <v>PZ21</v>
          </cell>
          <cell r="B179" t="str">
            <v>PZ21</v>
          </cell>
          <cell r="C179" t="str">
            <v>Pancéřová trubka PZ 21 /m/</v>
          </cell>
          <cell r="D179" t="str">
            <v>MM</v>
          </cell>
          <cell r="E179">
            <v>40</v>
          </cell>
          <cell r="F179">
            <v>8.45</v>
          </cell>
        </row>
        <row r="180">
          <cell r="A180" t="str">
            <v>PZ16</v>
          </cell>
          <cell r="B180" t="str">
            <v>PZ16</v>
          </cell>
          <cell r="C180" t="str">
            <v>Pancéřová trubka PZ 16 /m/</v>
          </cell>
          <cell r="D180" t="str">
            <v>MM</v>
          </cell>
          <cell r="E180">
            <v>30</v>
          </cell>
          <cell r="F180">
            <v>5</v>
          </cell>
        </row>
        <row r="181">
          <cell r="A181" t="str">
            <v>LV 24x22</v>
          </cell>
          <cell r="B181" t="str">
            <v>LV 24x22</v>
          </cell>
          <cell r="C181" t="str">
            <v>Plastový instalační žlab LV 24x22</v>
          </cell>
          <cell r="D181" t="str">
            <v>MM</v>
          </cell>
          <cell r="E181">
            <v>30</v>
          </cell>
          <cell r="F181">
            <v>7</v>
          </cell>
        </row>
        <row r="182">
          <cell r="A182" t="str">
            <v>LV 18x13</v>
          </cell>
          <cell r="B182" t="str">
            <v>LV 18x13</v>
          </cell>
          <cell r="C182" t="str">
            <v>Plastový instalační žlab LV 18x13</v>
          </cell>
          <cell r="D182" t="str">
            <v>MM</v>
          </cell>
          <cell r="E182">
            <v>15</v>
          </cell>
          <cell r="F182">
            <v>7</v>
          </cell>
        </row>
        <row r="183">
          <cell r="A183" t="str">
            <v>LV 40x15</v>
          </cell>
          <cell r="B183" t="str">
            <v>;</v>
          </cell>
          <cell r="C183" t="str">
            <v>Plastový instalační žlab LV 40x15</v>
          </cell>
          <cell r="D183" t="str">
            <v>MM</v>
          </cell>
          <cell r="E183">
            <v>34</v>
          </cell>
          <cell r="F183">
            <v>7</v>
          </cell>
        </row>
        <row r="184">
          <cell r="A184" t="str">
            <v>PVC60x40</v>
          </cell>
          <cell r="B184" t="str">
            <v>PVC60x40</v>
          </cell>
          <cell r="C184" t="str">
            <v>Lišta PVC 60x40 vč. víka</v>
          </cell>
          <cell r="D184" t="str">
            <v>MM</v>
          </cell>
          <cell r="E184">
            <v>44</v>
          </cell>
          <cell r="F184">
            <v>8</v>
          </cell>
        </row>
        <row r="185">
          <cell r="A185" t="str">
            <v>RK9062/CR 4 mm2, 12 svorek</v>
          </cell>
          <cell r="B185" t="str">
            <v>RK9062/CR 4 mm2, 12 svorek</v>
          </cell>
          <cell r="C185" t="str">
            <v>Plastová odbočná krabice</v>
          </cell>
          <cell r="D185" t="str">
            <v>MM</v>
          </cell>
          <cell r="E185">
            <v>80</v>
          </cell>
          <cell r="F185">
            <v>40</v>
          </cell>
        </row>
        <row r="186">
          <cell r="A186" t="str">
            <v>žl50</v>
          </cell>
          <cell r="B186" t="str">
            <v>žl50</v>
          </cell>
          <cell r="C186" t="str">
            <v>Kabelový žlab 62x50 vč. víka /2m ks/</v>
          </cell>
          <cell r="D186" t="str">
            <v>MM</v>
          </cell>
          <cell r="E186">
            <v>135</v>
          </cell>
          <cell r="F186">
            <v>46.6</v>
          </cell>
        </row>
        <row r="187">
          <cell r="A187" t="str">
            <v>žl125</v>
          </cell>
          <cell r="B187" t="str">
            <v>žl125</v>
          </cell>
          <cell r="C187" t="str">
            <v>Kabelový žlab 125x50 vč. víka /2m ks/</v>
          </cell>
          <cell r="D187" t="str">
            <v>MM</v>
          </cell>
          <cell r="E187">
            <v>172</v>
          </cell>
          <cell r="F187">
            <v>46.6</v>
          </cell>
        </row>
        <row r="188">
          <cell r="A188" t="str">
            <v>uk4</v>
          </cell>
          <cell r="B188" t="str">
            <v>uk4</v>
          </cell>
          <cell r="C188" t="str">
            <v>Ukončení kabelu do 4x4mm2</v>
          </cell>
          <cell r="D188" t="str">
            <v>MM</v>
          </cell>
          <cell r="E188">
            <v>0</v>
          </cell>
          <cell r="F188">
            <v>13.2</v>
          </cell>
        </row>
        <row r="189">
          <cell r="A189" t="str">
            <v>ukst4</v>
          </cell>
          <cell r="B189" t="str">
            <v>ukst4</v>
          </cell>
          <cell r="C189" t="str">
            <v>Ukončení stíněného kabelu do 4x1mm2</v>
          </cell>
          <cell r="D189" t="str">
            <v>MM</v>
          </cell>
          <cell r="E189">
            <v>0</v>
          </cell>
          <cell r="F189">
            <v>32</v>
          </cell>
        </row>
        <row r="190">
          <cell r="A190" t="str">
            <v>CY6</v>
          </cell>
          <cell r="B190" t="str">
            <v>CY6</v>
          </cell>
          <cell r="C190" t="str">
            <v>Vodič CY 6mm2 ŽZ</v>
          </cell>
          <cell r="D190" t="str">
            <v>MM</v>
          </cell>
          <cell r="E190">
            <v>8.9</v>
          </cell>
          <cell r="F190">
            <v>5.2</v>
          </cell>
        </row>
        <row r="191">
          <cell r="A191" t="str">
            <v>Zsv</v>
          </cell>
          <cell r="B191" t="str">
            <v>Zsv</v>
          </cell>
          <cell r="C191" t="str">
            <v>Zemnící svorky vč. CU pásků</v>
          </cell>
          <cell r="D191" t="str">
            <v>MM</v>
          </cell>
          <cell r="E191">
            <v>11</v>
          </cell>
          <cell r="F191">
            <v>4.5</v>
          </cell>
        </row>
        <row r="192">
          <cell r="A192" t="str">
            <v>H</v>
          </cell>
          <cell r="B192" t="str">
            <v>H</v>
          </cell>
          <cell r="C192" t="str">
            <v>Upevňovací bod hmoždinkou</v>
          </cell>
          <cell r="D192" t="str">
            <v>MM</v>
          </cell>
          <cell r="E192">
            <v>5.5</v>
          </cell>
          <cell r="F192">
            <v>2.1</v>
          </cell>
        </row>
        <row r="193">
          <cell r="B193" t="str">
            <v>Třípólový jistič Schrack 63A/B</v>
          </cell>
          <cell r="C193" t="str">
            <v>Třípólový jistič Schrack 63A/B</v>
          </cell>
          <cell r="D193" t="str">
            <v>Schrack</v>
          </cell>
          <cell r="E193">
            <v>1128</v>
          </cell>
        </row>
        <row r="195">
          <cell r="B195" t="str">
            <v>AM 24-SR</v>
          </cell>
          <cell r="C195" t="str">
            <v>Klapkový servopohon 24V, 0-10V, multifunkční technologie </v>
          </cell>
          <cell r="D195" t="str">
            <v>BOLA pohony</v>
          </cell>
          <cell r="E195">
            <v>7351</v>
          </cell>
          <cell r="F195">
            <v>80</v>
          </cell>
        </row>
        <row r="196">
          <cell r="B196" t="str">
            <v>NM 24-SR</v>
          </cell>
          <cell r="C196" t="str">
            <v>Klapkový servopohon NM 24-SR, 24V, 0-10V, 150s</v>
          </cell>
          <cell r="D196" t="str">
            <v>BOLA pohony</v>
          </cell>
          <cell r="E196">
            <v>6053</v>
          </cell>
          <cell r="F196">
            <v>80</v>
          </cell>
        </row>
        <row r="197">
          <cell r="B197" t="str">
            <v>LM 24-SR</v>
          </cell>
          <cell r="C197" t="str">
            <v>Klapkový servopohon 24V, 0-10V, 110s</v>
          </cell>
          <cell r="D197" t="str">
            <v>BOLA pohony</v>
          </cell>
          <cell r="E197">
            <v>4628</v>
          </cell>
          <cell r="F197">
            <v>80</v>
          </cell>
        </row>
        <row r="199">
          <cell r="B199" t="str">
            <v>LF 24</v>
          </cell>
          <cell r="C199" t="str">
            <v>Klapkový servopohon 24V, 2-polohová regulace, havarijní funkce</v>
          </cell>
          <cell r="D199" t="str">
            <v>BOLA pohony</v>
          </cell>
          <cell r="E199">
            <v>5622</v>
          </cell>
          <cell r="F199">
            <v>80</v>
          </cell>
        </row>
        <row r="200">
          <cell r="B200" t="str">
            <v>AF 230</v>
          </cell>
          <cell r="C200" t="str">
            <v>Klapkový servopohon 230V, 2-polohová regulace, 150s/16s, havarijní funkce</v>
          </cell>
          <cell r="D200" t="str">
            <v>BOLA pohony</v>
          </cell>
          <cell r="E200">
            <v>9246</v>
          </cell>
          <cell r="F200">
            <v>80</v>
          </cell>
        </row>
        <row r="202">
          <cell r="B202" t="str">
            <v>RV 102 ELB 6311-16/140-15
</v>
          </cell>
          <cell r="C202" t="str">
            <v>Regulační ventil RV 102 L, DN 15, PN 16
RV 102 ELB 6311-16/140-15
s el. pohonem SQX 62, 24 VAC
řízení 0 ... 10 V
provedení přírubové trojcestné směšovací
materiál tělesa šedá litina
průtočná charakteristika lineární, Kvs = 6,3 m3/h</v>
          </cell>
          <cell r="D202" t="str">
            <v>LDM 
Č. Třebová</v>
          </cell>
          <cell r="E202">
            <v>11320</v>
          </cell>
          <cell r="F202">
            <v>80</v>
          </cell>
        </row>
        <row r="203">
          <cell r="B203" t="str">
            <v>RV 102 ELB 6311-16/140-40
</v>
          </cell>
          <cell r="C203" t="str">
            <v>Regulační ventil RV 102 L, DN 40, PN 16
RV 102 ELB 6311-16/140-40
s el. pohonem SQX 62, 24 VAC
řízení 0 ... 10 V
provedení přírubové trojcestné směšovací
materiál tělesa šedá litina
průtočná charakteristika lineární, Kvs = 25 m3/h</v>
          </cell>
          <cell r="D203" t="str">
            <v>LDM 
Č. Třebová</v>
          </cell>
          <cell r="E203">
            <v>12800</v>
          </cell>
          <cell r="F203">
            <v>80</v>
          </cell>
        </row>
        <row r="204">
          <cell r="B204" t="str">
            <v>RV 103 ELB 6311-16/140-50
</v>
          </cell>
          <cell r="C204" t="str">
            <v>Regulační ventil RV 103 L, DN 50, PN 16
RV 102 ELB 6311-16/140-50
s el. pohonem SQX 62, 24 VAC
řízení 0 ... 10 V
provedení přírubové trojcestné směšovací
materiál tělesa šedá litina
průtočná charakteristika lineární, Kvs = 40 m3/h</v>
          </cell>
          <cell r="D204" t="str">
            <v>LDM 
Č. Třebová</v>
          </cell>
          <cell r="E204">
            <v>15100</v>
          </cell>
          <cell r="F204">
            <v>80</v>
          </cell>
        </row>
        <row r="206">
          <cell r="B206" t="str">
            <v>QAF81.3</v>
          </cell>
          <cell r="C206" t="str">
            <v>Protimrazový termostat QAF81.3, rozsah -5...10 stC, délka kapiláry 3 m</v>
          </cell>
          <cell r="D206" t="str">
            <v>Landis &amp; Staefa</v>
          </cell>
          <cell r="E206">
            <v>3317</v>
          </cell>
          <cell r="F206">
            <v>120</v>
          </cell>
        </row>
        <row r="208">
          <cell r="B208" t="str">
            <v>Snímač tlakové diference P33AB-9202</v>
          </cell>
          <cell r="C208" t="str">
            <v>Snímač tlakové diference, typ P33AB-9202</v>
          </cell>
          <cell r="D208" t="str">
            <v>Johnson 
Controls</v>
          </cell>
          <cell r="E208">
            <v>1239</v>
          </cell>
          <cell r="F208">
            <v>60</v>
          </cell>
        </row>
        <row r="209">
          <cell r="B209" t="str">
            <v>ventilátor 50 kW H-T</v>
          </cell>
          <cell r="C209" t="str">
            <v>Ventilátor 50 kW</v>
          </cell>
          <cell r="D209" t="str">
            <v>strojní
dodávka</v>
          </cell>
          <cell r="E209">
            <v>0</v>
          </cell>
          <cell r="F209">
            <v>160</v>
          </cell>
        </row>
        <row r="210">
          <cell r="B210" t="str">
            <v>ventilátor 4 kW H-T</v>
          </cell>
          <cell r="C210" t="str">
            <v>Ventilátor 4 kW</v>
          </cell>
          <cell r="D210" t="str">
            <v>strojní
dodávka</v>
          </cell>
          <cell r="E210">
            <v>0</v>
          </cell>
          <cell r="F210">
            <v>120</v>
          </cell>
        </row>
        <row r="211">
          <cell r="B211" t="str">
            <v>ventilátor 3 kW </v>
          </cell>
          <cell r="C211" t="str">
            <v>Ventilátor 3 kW</v>
          </cell>
          <cell r="D211" t="str">
            <v>strojní
dodávka</v>
          </cell>
          <cell r="E211">
            <v>0</v>
          </cell>
          <cell r="F211">
            <v>80</v>
          </cell>
        </row>
        <row r="214">
          <cell r="B214" t="str">
            <v>řs303</v>
          </cell>
          <cell r="C214" t="str">
            <v>Regulátor TR 303</v>
          </cell>
          <cell r="D214" t="str">
            <v>Tecont</v>
          </cell>
          <cell r="E214">
            <v>20500</v>
          </cell>
        </row>
        <row r="215">
          <cell r="B215" t="str">
            <v>řs304</v>
          </cell>
          <cell r="C215" t="str">
            <v>Regulátor TR 304</v>
          </cell>
          <cell r="D215" t="str">
            <v>Tecont</v>
          </cell>
          <cell r="E215">
            <v>23500</v>
          </cell>
        </row>
        <row r="216">
          <cell r="B216" t="str">
            <v>modul322</v>
          </cell>
          <cell r="C216" t="str">
            <v>Rozšiřující modul TR 322</v>
          </cell>
          <cell r="D216" t="str">
            <v>Tecont</v>
          </cell>
          <cell r="E216">
            <v>13500</v>
          </cell>
        </row>
        <row r="217">
          <cell r="B217" t="str">
            <v>ID05</v>
          </cell>
          <cell r="C217" t="str">
            <v>Operátorský panel ID-05, LCD 2x16, RS-232</v>
          </cell>
          <cell r="D217" t="str">
            <v>Teco</v>
          </cell>
          <cell r="E217">
            <v>3750</v>
          </cell>
        </row>
        <row r="219">
          <cell r="B219" t="str">
            <v>SWTECOREG</v>
          </cell>
          <cell r="C219" t="str">
            <v>Aplikační SW pro ŘS TECOREG</v>
          </cell>
          <cell r="D219" t="str">
            <v>Energie MaR</v>
          </cell>
          <cell r="E219">
            <v>500</v>
          </cell>
        </row>
        <row r="221">
          <cell r="B221" t="str">
            <v>CYKY 2Ax1,5-2001</v>
          </cell>
          <cell r="C221" t="str">
            <v>CYKY 2Ax1,5</v>
          </cell>
          <cell r="D221" t="str">
            <v>Elektram/kab</v>
          </cell>
          <cell r="E221">
            <v>5.8</v>
          </cell>
          <cell r="F221">
            <v>2.5</v>
          </cell>
        </row>
        <row r="222">
          <cell r="B222" t="str">
            <v>CYKY 3Cx1,5-2001</v>
          </cell>
          <cell r="C222" t="str">
            <v>CYKY 3Cx1,5</v>
          </cell>
          <cell r="D222" t="str">
            <v>Elektram/kab</v>
          </cell>
          <cell r="E222">
            <v>7.9</v>
          </cell>
          <cell r="F222">
            <v>2.5</v>
          </cell>
        </row>
        <row r="223">
          <cell r="B223" t="str">
            <v>CYKY 3Dx1,5-2001</v>
          </cell>
          <cell r="C223" t="str">
            <v>CYKY 3Cx1,5</v>
          </cell>
          <cell r="D223" t="str">
            <v>Elektram/kab</v>
          </cell>
          <cell r="E223">
            <v>7.9</v>
          </cell>
          <cell r="F223">
            <v>2.5</v>
          </cell>
        </row>
        <row r="224">
          <cell r="B224" t="str">
            <v>CYKY 4Bx1,5-2001</v>
          </cell>
          <cell r="C224" t="str">
            <v>CYKY 4Bx1,5</v>
          </cell>
          <cell r="D224" t="str">
            <v>Elektram/kab</v>
          </cell>
          <cell r="E224">
            <v>10.1</v>
          </cell>
          <cell r="F224">
            <v>2.5</v>
          </cell>
        </row>
        <row r="225">
          <cell r="B225" t="str">
            <v>CYKY 4Bx2,5-2001</v>
          </cell>
          <cell r="C225" t="str">
            <v>CYKY 4Bx2,5</v>
          </cell>
          <cell r="D225" t="str">
            <v>Elektram/kab</v>
          </cell>
          <cell r="E225">
            <v>14.7</v>
          </cell>
          <cell r="F225">
            <v>2.5</v>
          </cell>
        </row>
        <row r="226">
          <cell r="B226" t="str">
            <v>CYKY 4Bx4-2001</v>
          </cell>
          <cell r="C226" t="str">
            <v>CYKY 4Bx4</v>
          </cell>
          <cell r="D226" t="str">
            <v>Elektram/kab</v>
          </cell>
          <cell r="E226">
            <v>22.4</v>
          </cell>
          <cell r="F226">
            <v>3.8</v>
          </cell>
        </row>
        <row r="227">
          <cell r="B227" t="str">
            <v>CYKY 5Cx1,5-2001</v>
          </cell>
          <cell r="C227" t="str">
            <v>CYKY 5Cx1,5</v>
          </cell>
          <cell r="D227" t="str">
            <v>Elektram/kab</v>
          </cell>
          <cell r="E227">
            <v>11.9</v>
          </cell>
          <cell r="F227">
            <v>2.5</v>
          </cell>
        </row>
        <row r="228">
          <cell r="B228" t="str">
            <v>CYKY 5Dx1,5-2001</v>
          </cell>
          <cell r="C228" t="str">
            <v>CYKY 5Dx1,5</v>
          </cell>
          <cell r="D228" t="str">
            <v>Elektram/kab</v>
          </cell>
          <cell r="E228">
            <v>11.9</v>
          </cell>
          <cell r="F228">
            <v>2.5</v>
          </cell>
        </row>
        <row r="229">
          <cell r="B229" t="str">
            <v>CYKY 5Cx35-2001</v>
          </cell>
          <cell r="C229" t="str">
            <v>CYKY 5Cx35</v>
          </cell>
          <cell r="D229" t="str">
            <v>Elektram/kab</v>
          </cell>
          <cell r="E229">
            <v>231.4</v>
          </cell>
          <cell r="F229">
            <v>2.5</v>
          </cell>
        </row>
        <row r="230">
          <cell r="B230" t="str">
            <v>CYKY 2Ax1,5</v>
          </cell>
          <cell r="C230" t="str">
            <v>CYKY 2Ax1,5</v>
          </cell>
          <cell r="D230" t="str">
            <v>Elektram/kab</v>
          </cell>
          <cell r="E230">
            <v>6.5</v>
          </cell>
          <cell r="F230">
            <v>2.5</v>
          </cell>
        </row>
        <row r="231">
          <cell r="B231" t="str">
            <v>CYKY 2Ax2,5</v>
          </cell>
          <cell r="C231" t="str">
            <v>CYKY 2Ax2,5</v>
          </cell>
          <cell r="D231" t="str">
            <v>Elektram/kab</v>
          </cell>
          <cell r="E231">
            <v>9</v>
          </cell>
          <cell r="F231">
            <v>2.5</v>
          </cell>
        </row>
        <row r="232">
          <cell r="B232" t="str">
            <v>CYKY 2Dx1,5</v>
          </cell>
          <cell r="C232" t="str">
            <v>CYKY 2Dx1,5</v>
          </cell>
          <cell r="D232" t="str">
            <v>Elektram/kab</v>
          </cell>
          <cell r="E232">
            <v>7</v>
          </cell>
          <cell r="F232">
            <v>2.5</v>
          </cell>
        </row>
        <row r="233">
          <cell r="B233" t="str">
            <v>CYKY 3Ax1,5-2002</v>
          </cell>
          <cell r="C233" t="str">
            <v>CYKY 3Ax1,5</v>
          </cell>
          <cell r="D233" t="str">
            <v>Elektram/kab</v>
          </cell>
          <cell r="E233">
            <v>7.9</v>
          </cell>
          <cell r="F233">
            <v>2.5</v>
          </cell>
        </row>
        <row r="234">
          <cell r="B234" t="str">
            <v>CYKY 3Bx1,5</v>
          </cell>
          <cell r="C234" t="str">
            <v>CYKY 3Bx1,5</v>
          </cell>
          <cell r="D234" t="str">
            <v>Elektram/kab</v>
          </cell>
          <cell r="E234">
            <v>9.6</v>
          </cell>
          <cell r="F234">
            <v>2.5</v>
          </cell>
        </row>
        <row r="235">
          <cell r="B235" t="str">
            <v>CYKY 3Cx1,5</v>
          </cell>
          <cell r="C235" t="str">
            <v>CYKY 3Cx1,5</v>
          </cell>
          <cell r="D235" t="str">
            <v>Elektram/kab</v>
          </cell>
          <cell r="E235">
            <v>9.6</v>
          </cell>
          <cell r="F235">
            <v>2.5</v>
          </cell>
        </row>
        <row r="236">
          <cell r="B236" t="str">
            <v>CYKY 3Dx1,5</v>
          </cell>
          <cell r="C236" t="str">
            <v>CYKY 3Dx1,5</v>
          </cell>
          <cell r="D236" t="str">
            <v>Elektram/kab</v>
          </cell>
          <cell r="E236">
            <v>8</v>
          </cell>
          <cell r="F236">
            <v>2.5</v>
          </cell>
        </row>
        <row r="237">
          <cell r="B237" t="str">
            <v>CYKY 3Cx2,5</v>
          </cell>
          <cell r="C237" t="str">
            <v>CYKY 3Cx2,5</v>
          </cell>
          <cell r="D237" t="str">
            <v>Elektram/kab</v>
          </cell>
          <cell r="E237">
            <v>16</v>
          </cell>
          <cell r="F237">
            <v>2.5</v>
          </cell>
        </row>
        <row r="238">
          <cell r="B238" t="str">
            <v>CYKY 3Ax2,5</v>
          </cell>
          <cell r="C238" t="str">
            <v>CYKY 3Ax2,5</v>
          </cell>
          <cell r="D238" t="str">
            <v>Elektram/kab</v>
          </cell>
          <cell r="E238">
            <v>16</v>
          </cell>
          <cell r="F238">
            <v>2.5</v>
          </cell>
        </row>
        <row r="239">
          <cell r="B239" t="str">
            <v>CYKY 3Cx4</v>
          </cell>
          <cell r="C239" t="str">
            <v>CYKY 3Cx4</v>
          </cell>
          <cell r="D239" t="str">
            <v>Elektram/kab</v>
          </cell>
          <cell r="E239">
            <v>19</v>
          </cell>
          <cell r="F239">
            <v>2.5</v>
          </cell>
        </row>
        <row r="240">
          <cell r="B240" t="str">
            <v>CYKY 4Cx1,5</v>
          </cell>
          <cell r="C240" t="str">
            <v>CYKY 4Cx1,5</v>
          </cell>
          <cell r="D240" t="str">
            <v>Elektram/kab</v>
          </cell>
          <cell r="E240">
            <v>11</v>
          </cell>
          <cell r="F240">
            <v>2.5</v>
          </cell>
        </row>
        <row r="241">
          <cell r="B241" t="str">
            <v>CYKY 4Bx1,5</v>
          </cell>
          <cell r="C241" t="str">
            <v>CYKY 4Bx1,5</v>
          </cell>
          <cell r="D241" t="str">
            <v>Elektram/kab</v>
          </cell>
          <cell r="E241">
            <v>11</v>
          </cell>
          <cell r="F241">
            <v>2.5</v>
          </cell>
        </row>
        <row r="242">
          <cell r="B242" t="str">
            <v>CYKY 4Bx2,5</v>
          </cell>
          <cell r="C242" t="str">
            <v>CYKY 4Bx2,5</v>
          </cell>
          <cell r="D242" t="str">
            <v>Elektram/kab</v>
          </cell>
          <cell r="E242">
            <v>15</v>
          </cell>
          <cell r="F242">
            <v>2.5</v>
          </cell>
        </row>
        <row r="243">
          <cell r="B243" t="str">
            <v>CYKY 4Bx10</v>
          </cell>
          <cell r="C243" t="str">
            <v>CYKY 4Bx10</v>
          </cell>
          <cell r="D243" t="str">
            <v>Elektram/kab</v>
          </cell>
          <cell r="E243">
            <v>55</v>
          </cell>
          <cell r="F243">
            <v>3.8</v>
          </cell>
        </row>
        <row r="244">
          <cell r="B244" t="str">
            <v>CYKY 4Bx4</v>
          </cell>
          <cell r="C244" t="str">
            <v>CYKY 4Bx4</v>
          </cell>
          <cell r="D244" t="str">
            <v>Elektram/kab</v>
          </cell>
          <cell r="E244">
            <v>32</v>
          </cell>
          <cell r="F244">
            <v>3.8</v>
          </cell>
        </row>
        <row r="245">
          <cell r="B245" t="str">
            <v>CYKY 5Cx1,5</v>
          </cell>
          <cell r="C245" t="str">
            <v>CYKY 5Cx1,5</v>
          </cell>
          <cell r="D245" t="str">
            <v>Elektram/kab</v>
          </cell>
          <cell r="E245">
            <v>15</v>
          </cell>
          <cell r="F245">
            <v>2.5</v>
          </cell>
        </row>
        <row r="246">
          <cell r="B246" t="str">
            <v>CYKY 5Cx2,5</v>
          </cell>
          <cell r="C246" t="str">
            <v>CYKY 5Cx2,5</v>
          </cell>
          <cell r="D246" t="str">
            <v>Elektram/kab</v>
          </cell>
          <cell r="E246">
            <v>23.8</v>
          </cell>
          <cell r="F246">
            <v>2.5</v>
          </cell>
        </row>
        <row r="247">
          <cell r="B247" t="str">
            <v>CYKY 5Cx4</v>
          </cell>
          <cell r="C247" t="str">
            <v>CYKY 5Cx4</v>
          </cell>
          <cell r="D247" t="str">
            <v>Elektram/kab</v>
          </cell>
          <cell r="E247">
            <v>34.3</v>
          </cell>
          <cell r="F247">
            <v>2.5</v>
          </cell>
        </row>
        <row r="248">
          <cell r="B248" t="str">
            <v>CYKY 5Cx6</v>
          </cell>
          <cell r="C248" t="str">
            <v>CYKY 5Cx6</v>
          </cell>
          <cell r="D248" t="str">
            <v>Elektram/kab</v>
          </cell>
          <cell r="E248">
            <v>38</v>
          </cell>
          <cell r="F248">
            <v>3.8</v>
          </cell>
        </row>
        <row r="249">
          <cell r="B249" t="str">
            <v>CYKY 5Cx10</v>
          </cell>
          <cell r="C249" t="str">
            <v>CYKY 5Cx10</v>
          </cell>
          <cell r="D249" t="str">
            <v>Elektram/kab</v>
          </cell>
          <cell r="E249">
            <v>72</v>
          </cell>
          <cell r="F249">
            <v>3.8</v>
          </cell>
        </row>
        <row r="250">
          <cell r="B250" t="str">
            <v>CYKY 5C x 10</v>
          </cell>
          <cell r="C250" t="str">
            <v>CYKY 5Cx10</v>
          </cell>
          <cell r="D250" t="str">
            <v>Elektram/kab</v>
          </cell>
          <cell r="E250">
            <v>62</v>
          </cell>
          <cell r="F250">
            <v>3.8</v>
          </cell>
        </row>
        <row r="251">
          <cell r="B251" t="str">
            <v>CYKY 7Cx1,5</v>
          </cell>
          <cell r="C251" t="str">
            <v>CYKY 7Cx1,5</v>
          </cell>
          <cell r="D251" t="str">
            <v>Elektram/kab</v>
          </cell>
          <cell r="E251">
            <v>17.2</v>
          </cell>
          <cell r="F251">
            <v>2.5</v>
          </cell>
        </row>
        <row r="252">
          <cell r="B252" t="str">
            <v>CYKY 12Cx1,5</v>
          </cell>
          <cell r="C252" t="str">
            <v>CYKY 12Cx1,5</v>
          </cell>
          <cell r="D252" t="str">
            <v>Elektram/kab</v>
          </cell>
          <cell r="E252">
            <v>34</v>
          </cell>
          <cell r="F252">
            <v>2.5</v>
          </cell>
        </row>
        <row r="253">
          <cell r="B253" t="str">
            <v>CYKY 12x1,5</v>
          </cell>
          <cell r="C253" t="str">
            <v>CYKY 12x1,5</v>
          </cell>
          <cell r="D253" t="str">
            <v>Elektram/kab</v>
          </cell>
          <cell r="E253">
            <v>34</v>
          </cell>
          <cell r="F253">
            <v>2.5</v>
          </cell>
        </row>
        <row r="254">
          <cell r="B254" t="str">
            <v>CYKY 19Cx1,5</v>
          </cell>
          <cell r="C254" t="str">
            <v>CYKY 19Cx1,5 </v>
          </cell>
          <cell r="D254" t="str">
            <v>Elektram/kab</v>
          </cell>
          <cell r="E254">
            <v>50.4</v>
          </cell>
          <cell r="F254">
            <v>2.5</v>
          </cell>
        </row>
        <row r="255">
          <cell r="B255" t="str">
            <v>CYKY 4Bx25</v>
          </cell>
          <cell r="C255" t="str">
            <v>CYKY 4Bx25</v>
          </cell>
          <cell r="D255" t="str">
            <v>Elektram/kab</v>
          </cell>
          <cell r="E255">
            <v>50.4</v>
          </cell>
          <cell r="F255">
            <v>2.5</v>
          </cell>
        </row>
        <row r="256">
          <cell r="B256" t="str">
            <v>CGSG 4Bx6</v>
          </cell>
          <cell r="C256" t="str">
            <v>CGSG 4Bx6</v>
          </cell>
          <cell r="D256" t="str">
            <v>Elektram/kab</v>
          </cell>
          <cell r="E256">
            <v>50.4</v>
          </cell>
          <cell r="F256">
            <v>2.5</v>
          </cell>
        </row>
        <row r="258">
          <cell r="B258" t="str">
            <v>TCEPKPFLE 3x4x0,8-DR</v>
          </cell>
          <cell r="C258" t="str">
            <v>TCEPKPFLE 3x4x0,8</v>
          </cell>
          <cell r="D258" t="str">
            <v>Elektram/kab</v>
          </cell>
          <cell r="E258">
            <v>21.3</v>
          </cell>
          <cell r="F258">
            <v>2.5</v>
          </cell>
        </row>
        <row r="259">
          <cell r="B259" t="str">
            <v>TCEPKPFLE 1x4x0,8-DR</v>
          </cell>
          <cell r="C259" t="str">
            <v>TCEPKPFLE 1x4x0,8</v>
          </cell>
          <cell r="D259" t="str">
            <v>Elektram/kab</v>
          </cell>
          <cell r="E259">
            <v>10.3</v>
          </cell>
          <cell r="F259">
            <v>2.5</v>
          </cell>
        </row>
        <row r="260">
          <cell r="B260" t="str">
            <v>Kabelový žlab drátěný FN60</v>
          </cell>
          <cell r="C260" t="str">
            <v>Kabelový žlab drátěný FN60</v>
          </cell>
          <cell r="D260" t="str">
            <v>Elektram/kab</v>
          </cell>
          <cell r="E260">
            <v>110</v>
          </cell>
          <cell r="F260">
            <v>46.6</v>
          </cell>
        </row>
        <row r="261">
          <cell r="B261" t="str">
            <v>Kabelová chránička</v>
          </cell>
          <cell r="C261" t="str">
            <v>Kabelová chránička</v>
          </cell>
          <cell r="D261" t="str">
            <v>Elektram/kab</v>
          </cell>
          <cell r="E261">
            <v>60</v>
          </cell>
          <cell r="F261">
            <v>2.5</v>
          </cell>
        </row>
        <row r="262">
          <cell r="B262" t="str">
            <v>Ukončovací skříně MX</v>
          </cell>
          <cell r="C262" t="str">
            <v>Ukončovací skříně MX</v>
          </cell>
          <cell r="D262" t="str">
            <v>Elektram/kab</v>
          </cell>
          <cell r="E262">
            <v>1300</v>
          </cell>
          <cell r="F262">
            <v>170</v>
          </cell>
        </row>
        <row r="263">
          <cell r="B263" t="str">
            <v>Zatažení a ukončení v objektu</v>
          </cell>
          <cell r="C263" t="str">
            <v>Zatažení a ukončení v objektu</v>
          </cell>
          <cell r="D263" t="str">
            <v>Elektram/kab</v>
          </cell>
          <cell r="E263">
            <v>200</v>
          </cell>
          <cell r="F263">
            <v>50</v>
          </cell>
        </row>
        <row r="264">
          <cell r="B264" t="str">
            <v>Krycí fólie</v>
          </cell>
          <cell r="C264" t="str">
            <v>Krycí fólie</v>
          </cell>
          <cell r="D264" t="str">
            <v>Elektram/kab</v>
          </cell>
          <cell r="E264">
            <v>3</v>
          </cell>
          <cell r="F264">
            <v>0.5</v>
          </cell>
        </row>
        <row r="265">
          <cell r="B265" t="str">
            <v>Kabelová spojka</v>
          </cell>
          <cell r="C265" t="str">
            <v>Kabelová spojka</v>
          </cell>
          <cell r="D265" t="str">
            <v>Elektram/kab</v>
          </cell>
          <cell r="E265">
            <v>1200</v>
          </cell>
          <cell r="F265">
            <v>200</v>
          </cell>
        </row>
        <row r="266">
          <cell r="B266" t="str">
            <v>Proměření kabelů a vystavení protokolů</v>
          </cell>
          <cell r="C266" t="str">
            <v>Proměření kabelů a vystavení protokolů</v>
          </cell>
          <cell r="D266" t="str">
            <v>Energie MaR</v>
          </cell>
          <cell r="E266">
            <v>0</v>
          </cell>
          <cell r="F266">
            <v>35</v>
          </cell>
        </row>
        <row r="268">
          <cell r="B268" t="str">
            <v>V05J-K 16 GNZE</v>
          </cell>
          <cell r="C268" t="str">
            <v>Kabely propojovací a zemnící V05J-K 16 GNZE</v>
          </cell>
          <cell r="D268" t="str">
            <v>MM</v>
          </cell>
        </row>
        <row r="269">
          <cell r="B269" t="str">
            <v>4x1 LAM-DATAPÁR</v>
          </cell>
          <cell r="C269" t="str">
            <v>Kabely komunikační 4x1 LAM-DATAPÁR opletený</v>
          </cell>
          <cell r="D269" t="str">
            <v>MM</v>
          </cell>
        </row>
        <row r="273">
          <cell r="B273" t="str">
            <v>Kabely silové CYKY 4B 2,5qmm</v>
          </cell>
          <cell r="C273" t="str">
            <v>Kabely silové CYKY 4B 2,5qmm</v>
          </cell>
          <cell r="D273" t="str">
            <v>Elektram/kab</v>
          </cell>
          <cell r="E273">
            <v>13.478260869565219</v>
          </cell>
          <cell r="F273">
            <v>2.5</v>
          </cell>
        </row>
        <row r="274">
          <cell r="B274" t="str">
            <v>Kabely silové CYKY 4B 4qmm</v>
          </cell>
          <cell r="C274" t="str">
            <v>Kabely silové CYKY 4B 4qmm</v>
          </cell>
          <cell r="D274" t="str">
            <v>Elektram/kab</v>
          </cell>
          <cell r="E274">
            <v>23.91304347826087</v>
          </cell>
          <cell r="F274">
            <v>2.5</v>
          </cell>
        </row>
        <row r="275">
          <cell r="B275" t="str">
            <v>Kabely silové CYKY 3C 1,5qmm</v>
          </cell>
          <cell r="C275" t="str">
            <v>Kabely silové CYKY 3C 1,5qmm</v>
          </cell>
          <cell r="D275" t="str">
            <v>Elektram/kab</v>
          </cell>
          <cell r="E275">
            <v>8.695652173913045</v>
          </cell>
          <cell r="F275">
            <v>2.5</v>
          </cell>
        </row>
        <row r="276">
          <cell r="B276" t="str">
            <v>Kabely silové CYKY 3A 1,5qmm</v>
          </cell>
          <cell r="C276" t="str">
            <v>Kabely silové CYKY 3A 1,5qmm</v>
          </cell>
          <cell r="D276" t="str">
            <v>Elektram/kab</v>
          </cell>
          <cell r="E276">
            <v>8.695652173913045</v>
          </cell>
          <cell r="F276">
            <v>2.5</v>
          </cell>
        </row>
        <row r="277">
          <cell r="B277" t="str">
            <v>Kabely silové CYKY 2A 1,5qmm</v>
          </cell>
          <cell r="C277" t="str">
            <v>Kabely silové CYKY 2A 1,5qmm</v>
          </cell>
          <cell r="D277" t="str">
            <v>Elektram/kab</v>
          </cell>
          <cell r="E277">
            <v>6.608695652173913</v>
          </cell>
          <cell r="F277">
            <v>2.5</v>
          </cell>
        </row>
        <row r="278">
          <cell r="B278" t="str">
            <v>Kabely měření a regulace JY(ST)Y 1x2x0,8</v>
          </cell>
          <cell r="C278" t="str">
            <v>Kabely měření a regulace JY(ST)Y 1x2x0,8</v>
          </cell>
          <cell r="D278" t="str">
            <v>Elektram/kab</v>
          </cell>
          <cell r="E278">
            <v>4.869565217391305</v>
          </cell>
          <cell r="F278">
            <v>2.5</v>
          </cell>
        </row>
        <row r="279">
          <cell r="B279" t="str">
            <v>Kabely měření a regulace JY(ST)Y 2x2x0,8</v>
          </cell>
          <cell r="C279" t="str">
            <v>Kabely měření a regulace JY(ST)Y 2x2x0,8</v>
          </cell>
          <cell r="D279" t="str">
            <v>Elektram/kab</v>
          </cell>
          <cell r="E279">
            <v>6.347826086956522</v>
          </cell>
          <cell r="F279">
            <v>2.5</v>
          </cell>
        </row>
        <row r="280">
          <cell r="B280" t="str">
            <v>Kabely měření do země TCEKFE 4P-0,8</v>
          </cell>
          <cell r="C280" t="str">
            <v>Kabely měření do země TCEKFE 4P-0,8</v>
          </cell>
          <cell r="D280" t="str">
            <v>Elektram/kab</v>
          </cell>
          <cell r="E280">
            <v>20.869565217391305</v>
          </cell>
          <cell r="F280">
            <v>2.5</v>
          </cell>
        </row>
        <row r="281">
          <cell r="B281" t="str">
            <v>Kabely měření do země TCEKFE 1P-0,8</v>
          </cell>
          <cell r="C281" t="str">
            <v>Kabely měření do země TCEKFE 1P-0,8</v>
          </cell>
          <cell r="D281" t="str">
            <v>Elektram/kab</v>
          </cell>
          <cell r="E281">
            <v>10</v>
          </cell>
          <cell r="F281">
            <v>2.5</v>
          </cell>
        </row>
        <row r="282">
          <cell r="B282" t="str">
            <v>Kabely propojovací a zemnící V05J-K 16 GNYE</v>
          </cell>
          <cell r="C282" t="str">
            <v>Kabely propojovací a zemnící V05J-K 16 GNYE</v>
          </cell>
          <cell r="D282" t="str">
            <v>Elektram/kab</v>
          </cell>
          <cell r="E282">
            <v>13.043478260869566</v>
          </cell>
          <cell r="F282">
            <v>2.5</v>
          </cell>
        </row>
        <row r="283">
          <cell r="B283" t="str">
            <v>Kabely komunikační 4x1 LAM-DATAPÁR opletený</v>
          </cell>
          <cell r="C283" t="str">
            <v>Kabely komunikační 4x1 LAM-DATAPÁR opletený</v>
          </cell>
          <cell r="D283" t="str">
            <v>Elektram/kab</v>
          </cell>
          <cell r="E283">
            <v>14.782608695652176</v>
          </cell>
          <cell r="F283">
            <v>2.5</v>
          </cell>
        </row>
        <row r="284">
          <cell r="D284" t="str">
            <v>MM</v>
          </cell>
        </row>
        <row r="285">
          <cell r="B285" t="str">
            <v>Spojovací a montážní materiál, nosné pomocné</v>
          </cell>
          <cell r="C285" t="str">
            <v>Spojovací a montážní materiál, nosné pomocné
ocelové konstrukce pro kabelové vedení MaR</v>
          </cell>
          <cell r="D285" t="str">
            <v>MM</v>
          </cell>
          <cell r="E285">
            <v>869.5652173913044</v>
          </cell>
          <cell r="F285">
            <v>0</v>
          </cell>
        </row>
        <row r="286">
          <cell r="B286" t="str">
            <v>Kabelové žlaby vč. Víka MARS 62x50 měření a regul.</v>
          </cell>
          <cell r="C286" t="str">
            <v>Kabelové žlaby vč. Víka MARS 62x50 měření a regul.</v>
          </cell>
          <cell r="D286" t="str">
            <v>MM</v>
          </cell>
          <cell r="E286">
            <v>170.43478260869566</v>
          </cell>
          <cell r="F286">
            <v>50</v>
          </cell>
        </row>
        <row r="287">
          <cell r="B287" t="str">
            <v>Kabelový ocelový rošt š 400mm pro vedení MaR</v>
          </cell>
          <cell r="C287" t="str">
            <v>Kabelový ocelový rošt š 400mm pro vedení MaR
vč. závěsu pro uchycení na stěnu do betonu</v>
          </cell>
          <cell r="D287" t="str">
            <v>MM</v>
          </cell>
          <cell r="E287">
            <v>165.21739130434784</v>
          </cell>
          <cell r="F287">
            <v>50</v>
          </cell>
        </row>
        <row r="288">
          <cell r="B288" t="str">
            <v>Kabelové žlaby vč. Víka MARS 62x50 silnoproud</v>
          </cell>
          <cell r="C288" t="str">
            <v>Kabelové žlaby vč. Víka MARS 62x50 silnoproud</v>
          </cell>
          <cell r="D288" t="str">
            <v>MM</v>
          </cell>
          <cell r="E288">
            <v>170.43478260869566</v>
          </cell>
          <cell r="F288">
            <v>50</v>
          </cell>
        </row>
        <row r="289">
          <cell r="B289" t="str">
            <v>Koleno MARS 62x50 žlabu vč.víka</v>
          </cell>
          <cell r="C289" t="str">
            <v>Koleno MARS 62x50 žlabu vč.víka</v>
          </cell>
          <cell r="D289" t="str">
            <v>MM</v>
          </cell>
          <cell r="E289">
            <v>160.8695652173913</v>
          </cell>
          <cell r="F289">
            <v>50</v>
          </cell>
        </row>
        <row r="290">
          <cell r="B290" t="str">
            <v>T kus MARS 62x50 žlabu vč.víka</v>
          </cell>
          <cell r="C290" t="str">
            <v>T kus MARS 62x50 žlabu vč.víka</v>
          </cell>
          <cell r="D290" t="str">
            <v>MM</v>
          </cell>
          <cell r="E290">
            <v>173.91304347826087</v>
          </cell>
          <cell r="F290">
            <v>50</v>
          </cell>
        </row>
        <row r="291">
          <cell r="B291" t="str">
            <v>Lišta DIN TS 35/50</v>
          </cell>
          <cell r="C291" t="str">
            <v>Lišta DIN TS 35/50</v>
          </cell>
          <cell r="D291" t="str">
            <v>MM</v>
          </cell>
          <cell r="E291">
            <v>39.130434782608695</v>
          </cell>
          <cell r="F291">
            <v>6.25</v>
          </cell>
        </row>
        <row r="292">
          <cell r="B292" t="str">
            <v>Příchytka M-Quick 2</v>
          </cell>
          <cell r="C292" t="str">
            <v>Příchytka M-Quick 2</v>
          </cell>
          <cell r="D292" t="str">
            <v>MM</v>
          </cell>
          <cell r="E292">
            <v>3.0434782608695654</v>
          </cell>
          <cell r="F292">
            <v>2.5</v>
          </cell>
        </row>
        <row r="293">
          <cell r="B293" t="str">
            <v>Příchytka M-Quick 3</v>
          </cell>
          <cell r="C293" t="str">
            <v>Příchytka M-Quick 3</v>
          </cell>
          <cell r="D293" t="str">
            <v>MM</v>
          </cell>
          <cell r="E293">
            <v>3.91304347826087</v>
          </cell>
          <cell r="F293">
            <v>2.5</v>
          </cell>
        </row>
        <row r="294">
          <cell r="B294" t="str">
            <v>PVC novodurová roura 2323</v>
          </cell>
          <cell r="C294" t="str">
            <v>PVC novodurová roura 2323</v>
          </cell>
          <cell r="D294" t="str">
            <v>MM</v>
          </cell>
          <cell r="E294">
            <v>6.9565217391304355</v>
          </cell>
          <cell r="F294">
            <v>3</v>
          </cell>
        </row>
        <row r="295">
          <cell r="B295" t="str">
            <v>PVC novodurová roura 2329</v>
          </cell>
          <cell r="C295" t="str">
            <v>PVC novodurová roura 2329</v>
          </cell>
          <cell r="D295" t="str">
            <v>MM</v>
          </cell>
          <cell r="E295">
            <v>10.869565217391305</v>
          </cell>
          <cell r="F295">
            <v>3</v>
          </cell>
        </row>
        <row r="296">
          <cell r="B296" t="str">
            <v>PVC novodurová roura 2336</v>
          </cell>
          <cell r="C296" t="str">
            <v>PVC novodurová roura 2336</v>
          </cell>
          <cell r="D296" t="str">
            <v>MM</v>
          </cell>
          <cell r="E296">
            <v>12.173913043478262</v>
          </cell>
          <cell r="F296">
            <v>3</v>
          </cell>
        </row>
        <row r="297">
          <cell r="B297" t="str">
            <v>Vývodky Pg 13,5 komplet</v>
          </cell>
          <cell r="C297" t="str">
            <v>Vývodky Pg 13,5 komplet</v>
          </cell>
          <cell r="D297" t="str">
            <v>MM</v>
          </cell>
          <cell r="E297">
            <v>7.82608695652174</v>
          </cell>
          <cell r="F297">
            <v>2.5</v>
          </cell>
        </row>
        <row r="298">
          <cell r="B298" t="str">
            <v>Trhací nýt 4x8</v>
          </cell>
          <cell r="C298" t="str">
            <v>Trhací nýt 4x8</v>
          </cell>
          <cell r="D298" t="str">
            <v>MM</v>
          </cell>
          <cell r="E298">
            <v>1.7391304347826089</v>
          </cell>
          <cell r="F298">
            <v>1.25</v>
          </cell>
        </row>
        <row r="299">
          <cell r="B299" t="str">
            <v>PE držák rour</v>
          </cell>
          <cell r="C299" t="str">
            <v>PE držák rour</v>
          </cell>
          <cell r="D299" t="str">
            <v>MM</v>
          </cell>
          <cell r="E299">
            <v>4.347826086956522</v>
          </cell>
          <cell r="F299">
            <v>2.5</v>
          </cell>
        </row>
        <row r="300">
          <cell r="B300" t="str">
            <v>Páska DYMO 40913 9 mm</v>
          </cell>
          <cell r="C300" t="str">
            <v>Páska DYMO 40913 9 mm</v>
          </cell>
          <cell r="D300" t="str">
            <v>MM</v>
          </cell>
          <cell r="E300">
            <v>52.173913043478265</v>
          </cell>
          <cell r="F300">
            <v>0</v>
          </cell>
        </row>
        <row r="301">
          <cell r="B301" t="str">
            <v>Drobný spojovací matriál</v>
          </cell>
          <cell r="C301" t="str">
            <v>Drobný spojovací matriál</v>
          </cell>
          <cell r="D301" t="str">
            <v>MM</v>
          </cell>
          <cell r="E301">
            <v>86.95652173913044</v>
          </cell>
          <cell r="F301">
            <v>0</v>
          </cell>
        </row>
        <row r="302">
          <cell r="B302" t="str">
            <v>Trubky ocelové pr.30mm</v>
          </cell>
          <cell r="C302" t="str">
            <v>Trubky ocelové pr.30mm</v>
          </cell>
          <cell r="D302" t="str">
            <v>MM</v>
          </cell>
          <cell r="E302">
            <v>48.69565217391305</v>
          </cell>
          <cell r="F302">
            <v>7.5</v>
          </cell>
        </row>
        <row r="303">
          <cell r="B303" t="str">
            <v>Ocelové příchytky SONAP</v>
          </cell>
          <cell r="C303" t="str">
            <v>Ocelové příchytky SONAP</v>
          </cell>
          <cell r="D303" t="str">
            <v>MM</v>
          </cell>
          <cell r="E303">
            <v>13.043478260869566</v>
          </cell>
          <cell r="F303">
            <v>2.5</v>
          </cell>
        </row>
        <row r="304">
          <cell r="B304" t="str">
            <v>Elektroinstalační krabice Hensel s řadovými</v>
          </cell>
          <cell r="C304" t="str">
            <v>Elektroinstalační krabice Hensel s řadovými
svorkami K9101/CR, vč.6ks Pg16 vývodek</v>
          </cell>
          <cell r="D304" t="str">
            <v>MM</v>
          </cell>
          <cell r="E304">
            <v>534.7826086956522</v>
          </cell>
          <cell r="F304">
            <v>37.5</v>
          </cell>
        </row>
        <row r="305">
          <cell r="B305" t="str">
            <v>PVC chránička průměr 100 pod silnicí</v>
          </cell>
          <cell r="C305" t="str">
            <v>PVC chránička průměr 100 pod silnicí</v>
          </cell>
          <cell r="D305" t="str">
            <v>MM</v>
          </cell>
          <cell r="E305">
            <v>69.56521739130436</v>
          </cell>
          <cell r="F305">
            <v>3</v>
          </cell>
        </row>
        <row r="306">
          <cell r="B306" t="str">
            <v>PVC ohebná kabelová ochranná roura pr.50  KOPOS</v>
          </cell>
          <cell r="C306" t="str">
            <v>PVC ohebná kabelová ochranná roura pr.50  KOPOS</v>
          </cell>
          <cell r="D306" t="str">
            <v>MM</v>
          </cell>
          <cell r="E306">
            <v>13.739130434782611</v>
          </cell>
          <cell r="F306">
            <v>3</v>
          </cell>
        </row>
        <row r="307">
          <cell r="B307" t="str">
            <v>Kabelový výkop hl 80 š 50 pro kabelové vedení</v>
          </cell>
          <cell r="C307" t="str">
            <v>Kabelový výkop hl 80 š 50 pro kabelové vedení
vč.pískového lože</v>
          </cell>
          <cell r="D307" t="str">
            <v>MM</v>
          </cell>
          <cell r="E307">
            <v>0</v>
          </cell>
          <cell r="F307">
            <v>100</v>
          </cell>
        </row>
        <row r="308">
          <cell r="B308" t="str">
            <v>PE výstražná folie pro el.zemní vedení</v>
          </cell>
          <cell r="C308" t="str">
            <v>PE výstražná folie pro el.zemní vedení</v>
          </cell>
          <cell r="D308" t="str">
            <v>MM</v>
          </cell>
          <cell r="E308">
            <v>2.608695652173913</v>
          </cell>
          <cell r="F308">
            <v>0.5</v>
          </cell>
        </row>
        <row r="309">
          <cell r="B309" t="str">
            <v>Nátěrová hmota na železo</v>
          </cell>
          <cell r="C309" t="str">
            <v>Nátěrová hmota na železo</v>
          </cell>
          <cell r="D309" t="str">
            <v>MM</v>
          </cell>
          <cell r="E309">
            <v>173.91304347826087</v>
          </cell>
          <cell r="F309">
            <v>75</v>
          </cell>
        </row>
        <row r="310">
          <cell r="B310" t="str">
            <v>PU pěna nebo těsnící materiál</v>
          </cell>
          <cell r="C310" t="str">
            <v>PU pěna nebo těsnící materiál</v>
          </cell>
          <cell r="D310" t="str">
            <v>MM</v>
          </cell>
          <cell r="E310">
            <v>434.7826086956522</v>
          </cell>
          <cell r="F310">
            <v>25</v>
          </cell>
        </row>
        <row r="313">
          <cell r="B313" t="str">
            <v>Skříňový rozvaděč 2000x800x600 sokl 100
krytí IP40, vývod spodem, RAL7032, kompletní</v>
          </cell>
          <cell r="C313" t="str">
            <v>Skříňový rozvaděč 2000x800x600 sokl 100
krytí IP40, vývod spodem, RAL7032, kompletní</v>
          </cell>
          <cell r="D313" t="str">
            <v>rozv</v>
          </cell>
          <cell r="E313">
            <v>29910</v>
          </cell>
          <cell r="F313">
            <v>400</v>
          </cell>
        </row>
        <row r="314">
          <cell r="B314" t="str">
            <v>Jištění 6A/230V s pom. Kontakty</v>
          </cell>
          <cell r="C314" t="str">
            <v>Jištění 6A/230V s pom. Kontakty</v>
          </cell>
          <cell r="D314" t="str">
            <v>rozv</v>
          </cell>
          <cell r="E314">
            <v>266</v>
          </cell>
        </row>
        <row r="315">
          <cell r="B315" t="str">
            <v>Jištění 16A/230V s pom. Kontakty</v>
          </cell>
          <cell r="C315" t="str">
            <v>Jištění 16A/230V s pom. Kontakty</v>
          </cell>
          <cell r="D315" t="str">
            <v>rozv</v>
          </cell>
          <cell r="E315">
            <v>252</v>
          </cell>
        </row>
        <row r="316">
          <cell r="B316" t="str">
            <v>Řídící systém PDC2 SAIA * viz bod b)</v>
          </cell>
          <cell r="C316" t="str">
            <v>Řídící systém PDC2 SAIA * viz bod b)</v>
          </cell>
          <cell r="D316" t="str">
            <v>rozv</v>
          </cell>
        </row>
        <row r="317">
          <cell r="B317" t="str">
            <v>Svorky Phoenix do 2,5qmm</v>
          </cell>
          <cell r="C317" t="str">
            <v>Svorky Phoenix do 2,5qmm</v>
          </cell>
          <cell r="D317" t="str">
            <v>rozv</v>
          </cell>
          <cell r="E317">
            <v>20</v>
          </cell>
        </row>
        <row r="318">
          <cell r="B318" t="str">
            <v>Pomocné napájecí vývody do 4A/230V</v>
          </cell>
          <cell r="C318" t="str">
            <v>Pomocné napájecí vývody do 4A/230V</v>
          </cell>
          <cell r="D318" t="str">
            <v>rozv</v>
          </cell>
          <cell r="E318">
            <v>380</v>
          </cell>
        </row>
        <row r="319">
          <cell r="B319" t="str">
            <v>Rozjišťovací desky pojistek 24V s optickým
výstupem sumární poruchy</v>
          </cell>
          <cell r="C319" t="str">
            <v>Rozjišťovací desky pojistek 24V s optickým
výstupem sumární poruchy</v>
          </cell>
          <cell r="D319" t="str">
            <v>rozv</v>
          </cell>
          <cell r="E319">
            <v>1500</v>
          </cell>
        </row>
        <row r="320">
          <cell r="B320" t="str">
            <v>Mikrorelé Finder 6mm 24VDC vč. Patice</v>
          </cell>
          <cell r="C320" t="str">
            <v>Mikrorelé Finder 6mm 24VDC vč. Patice</v>
          </cell>
          <cell r="D320" t="str">
            <v>rozv</v>
          </cell>
          <cell r="E320">
            <v>150</v>
          </cell>
        </row>
        <row r="321">
          <cell r="B321" t="str">
            <v>Napájecí zdroj 24VDC-8A</v>
          </cell>
          <cell r="C321" t="str">
            <v>Napájecí zdroj 24VDC-8A</v>
          </cell>
          <cell r="D321" t="str">
            <v>rozv</v>
          </cell>
          <cell r="E321">
            <v>900</v>
          </cell>
        </row>
        <row r="322">
          <cell r="B322" t="str">
            <v>Napájecí zdroj 24VAC-300VA</v>
          </cell>
          <cell r="C322" t="str">
            <v>Napájecí zdroj 24VAC-300VA</v>
          </cell>
          <cell r="D322" t="str">
            <v>rozv</v>
          </cell>
          <cell r="E322">
            <v>5750</v>
          </cell>
        </row>
        <row r="323">
          <cell r="B323" t="str">
            <v>Vnitřní osvětlení skříně - zářivková trubice kompl.</v>
          </cell>
          <cell r="C323" t="str">
            <v>Vnitřní osvětlení skříně - zářivková trubice kompl.</v>
          </cell>
          <cell r="D323" t="str">
            <v>rozv</v>
          </cell>
          <cell r="E323">
            <v>1025</v>
          </cell>
        </row>
        <row r="324">
          <cell r="B324" t="str">
            <v>Servisní zásuvka 230V/10A</v>
          </cell>
          <cell r="C324" t="str">
            <v>Servisní zásuvka 230V/10A</v>
          </cell>
          <cell r="D324" t="str">
            <v>rozv</v>
          </cell>
          <cell r="E324">
            <v>147</v>
          </cell>
        </row>
        <row r="325">
          <cell r="B325" t="str">
            <v>Přepěťová ochrana sítě 230V 3.stupně</v>
          </cell>
          <cell r="C325" t="str">
            <v>Přepěťová ochrana sítě 230V 3.stupně</v>
          </cell>
          <cell r="D325" t="str">
            <v>rozv</v>
          </cell>
          <cell r="E325">
            <v>1725</v>
          </cell>
        </row>
        <row r="326">
          <cell r="B326" t="str">
            <v>Přepěťová ochrana linky komunikace RS485</v>
          </cell>
          <cell r="C326" t="str">
            <v>Přepěťová ochrana linky komunikace RS485</v>
          </cell>
          <cell r="D326" t="str">
            <v>rozv</v>
          </cell>
          <cell r="E326">
            <v>1245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Ost"/>
      <sheetName val="NabMakra"/>
      <sheetName val="app_6"/>
      <sheetName val="dodav"/>
      <sheetName val="položky"/>
    </sheetNames>
    <sheetDataSet>
      <sheetData sheetId="0"/>
      <sheetData sheetId="1"/>
      <sheetData sheetId="2"/>
      <sheetData sheetId="3">
        <row r="22">
          <cell r="C22">
            <v>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Ost"/>
      <sheetName val="NabMakra"/>
      <sheetName val="mar"/>
      <sheetName val="dodav"/>
    </sheetNames>
    <sheetDataSet>
      <sheetData sheetId="0"/>
      <sheetData sheetId="1"/>
      <sheetData sheetId="2"/>
      <sheetData sheetId="3">
        <row r="22">
          <cell r="I22">
            <v>1.2950190000000001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TERIAL"/>
      <sheetName val="MZDY"/>
      <sheetName val="KONSTRUKCE"/>
      <sheetName val="SEZNAM"/>
      <sheetName val="soupis mezd"/>
      <sheetName val="List4"/>
      <sheetName val="List1"/>
      <sheetName val="SOUPIS MAT."/>
      <sheetName val="OBALKA"/>
      <sheetName val="chybí"/>
      <sheetName val="Rekapitulace"/>
      <sheetName val="mar"/>
      <sheetName val="dodav"/>
    </sheetNames>
    <sheetDataSet>
      <sheetData sheetId="0">
        <row r="87">
          <cell r="B87" t="str">
            <v>Donn Novatone Fissured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um A"/>
      <sheetName val="dum B"/>
      <sheetName val="dum C"/>
      <sheetName val="Hrubá"/>
      <sheetName val="Místnosti"/>
      <sheetName val="Povrchy"/>
      <sheetName val="Tabulky"/>
      <sheetName val="Piloty"/>
      <sheetName val="Kritéria"/>
      <sheetName val="Stavba"/>
      <sheetName val="úprava faktury"/>
      <sheetName val="dodav"/>
    </sheetNames>
    <sheetDataSet>
      <sheetData sheetId="0"/>
      <sheetData sheetId="1"/>
      <sheetData sheetId="2"/>
      <sheetData sheetId="3"/>
      <sheetData sheetId="4">
        <row r="11">
          <cell r="G11">
            <v>129.1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kap.  SO 02"/>
      <sheetName val="Sešit3"/>
      <sheetName val="položky"/>
      <sheetName val="Rekapitulac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ZTI"/>
      <sheetName val="Venkovní práce a IS"/>
      <sheetName val="Vedlejší náklady"/>
      <sheetName val="1.1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KabelyElis"/>
      <sheetName val="Ost"/>
      <sheetName val="NabMak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Paramet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</sheetData>
      <sheetData sheetId="1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d."/>
      <sheetName val="Nákladová kalkulace"/>
      <sheetName val="Celková rekapitulace"/>
      <sheetName val="rekapitulace SO 07"/>
      <sheetName val="Budova"/>
      <sheetName val="Venky"/>
      <sheetName val="Sazby R,Ri,Z"/>
      <sheetName val="ZS, VR"/>
      <sheetName val="Financování"/>
      <sheetName val="Platební kalendář"/>
      <sheetName val="x"/>
      <sheetName val="položkový rozpočet"/>
      <sheetName val="Chlum u Třeboně REKA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A11">
            <v>3</v>
          </cell>
        </row>
        <row r="13">
          <cell r="A13" t="str">
            <v>1.</v>
          </cell>
        </row>
        <row r="14">
          <cell r="A14" t="str">
            <v>2.</v>
          </cell>
        </row>
        <row r="15">
          <cell r="A15" t="str">
            <v>3.</v>
          </cell>
        </row>
        <row r="16">
          <cell r="A16" t="str">
            <v>4.</v>
          </cell>
        </row>
        <row r="17">
          <cell r="A17" t="str">
            <v>5.</v>
          </cell>
        </row>
        <row r="18">
          <cell r="A18" t="str">
            <v>6.</v>
          </cell>
        </row>
        <row r="19">
          <cell r="A19" t="str">
            <v>7.</v>
          </cell>
        </row>
        <row r="21">
          <cell r="A21">
            <v>6</v>
          </cell>
        </row>
        <row r="23">
          <cell r="A23" t="str">
            <v>1.</v>
          </cell>
        </row>
        <row r="24">
          <cell r="A24" t="str">
            <v>3.</v>
          </cell>
        </row>
        <row r="25">
          <cell r="A25" t="str">
            <v>4.</v>
          </cell>
        </row>
        <row r="26">
          <cell r="A26" t="str">
            <v>5.</v>
          </cell>
        </row>
        <row r="27">
          <cell r="A27" t="str">
            <v>6.</v>
          </cell>
        </row>
        <row r="28">
          <cell r="A28" t="str">
            <v>7.</v>
          </cell>
        </row>
        <row r="29">
          <cell r="A29" t="str">
            <v>8.</v>
          </cell>
        </row>
        <row r="30">
          <cell r="A30" t="str">
            <v>9.</v>
          </cell>
        </row>
        <row r="31">
          <cell r="A31" t="str">
            <v>10.</v>
          </cell>
        </row>
        <row r="32">
          <cell r="A32" t="str">
            <v>11.</v>
          </cell>
        </row>
        <row r="34">
          <cell r="A34" t="str">
            <v>12.</v>
          </cell>
        </row>
        <row r="35">
          <cell r="A35" t="str">
            <v>13.</v>
          </cell>
        </row>
        <row r="36">
          <cell r="A36" t="str">
            <v>14.</v>
          </cell>
        </row>
        <row r="38">
          <cell r="A38" t="str">
            <v>15.</v>
          </cell>
        </row>
        <row r="39">
          <cell r="A39" t="str">
            <v>16.</v>
          </cell>
        </row>
        <row r="40">
          <cell r="A40" t="str">
            <v>17.</v>
          </cell>
        </row>
        <row r="44">
          <cell r="A44" t="str">
            <v>1.</v>
          </cell>
        </row>
        <row r="45">
          <cell r="A45" t="str">
            <v>2.</v>
          </cell>
        </row>
        <row r="47">
          <cell r="A47" t="str">
            <v>3.</v>
          </cell>
        </row>
        <row r="49">
          <cell r="A49" t="str">
            <v>4.</v>
          </cell>
        </row>
        <row r="51">
          <cell r="A51" t="str">
            <v>5.</v>
          </cell>
        </row>
        <row r="52">
          <cell r="A52" t="str">
            <v>6.</v>
          </cell>
        </row>
        <row r="53">
          <cell r="A53" t="str">
            <v>7.</v>
          </cell>
        </row>
        <row r="55">
          <cell r="A55" t="str">
            <v>8.</v>
          </cell>
        </row>
        <row r="56">
          <cell r="A56" t="str">
            <v>9.</v>
          </cell>
        </row>
        <row r="58">
          <cell r="A58">
            <v>9</v>
          </cell>
        </row>
        <row r="60">
          <cell r="A60" t="str">
            <v>1.</v>
          </cell>
        </row>
        <row r="63">
          <cell r="A63" t="str">
            <v>2.</v>
          </cell>
        </row>
        <row r="67">
          <cell r="A67" t="str">
            <v>3.</v>
          </cell>
        </row>
        <row r="70">
          <cell r="A70" t="str">
            <v>4.</v>
          </cell>
        </row>
        <row r="73">
          <cell r="A73" t="str">
            <v>5.</v>
          </cell>
        </row>
        <row r="76">
          <cell r="A76" t="str">
            <v>6.</v>
          </cell>
        </row>
        <row r="79">
          <cell r="A79" t="str">
            <v>8.</v>
          </cell>
        </row>
        <row r="81">
          <cell r="A81" t="str">
            <v>9.</v>
          </cell>
        </row>
        <row r="83">
          <cell r="A83" t="str">
            <v>10.</v>
          </cell>
        </row>
        <row r="86">
          <cell r="A86">
            <v>711</v>
          </cell>
        </row>
        <row r="89">
          <cell r="A89" t="str">
            <v>1.</v>
          </cell>
        </row>
        <row r="91">
          <cell r="A91" t="str">
            <v>2.</v>
          </cell>
        </row>
        <row r="92">
          <cell r="A92" t="str">
            <v>3.</v>
          </cell>
        </row>
        <row r="94">
          <cell r="A94" t="str">
            <v>4.</v>
          </cell>
        </row>
        <row r="95">
          <cell r="A95" t="str">
            <v>5.</v>
          </cell>
        </row>
        <row r="96">
          <cell r="A96" t="str">
            <v>6.</v>
          </cell>
        </row>
        <row r="97">
          <cell r="A97" t="str">
            <v>7.</v>
          </cell>
        </row>
        <row r="100">
          <cell r="A100" t="str">
            <v>8.</v>
          </cell>
        </row>
        <row r="101">
          <cell r="A101" t="str">
            <v>9.</v>
          </cell>
        </row>
        <row r="102">
          <cell r="A102" t="str">
            <v>10.</v>
          </cell>
        </row>
        <row r="103">
          <cell r="A103" t="str">
            <v>11.</v>
          </cell>
        </row>
        <row r="105">
          <cell r="A105">
            <v>713</v>
          </cell>
        </row>
        <row r="108">
          <cell r="A108" t="str">
            <v>1.</v>
          </cell>
        </row>
        <row r="109">
          <cell r="A109" t="str">
            <v>2.</v>
          </cell>
        </row>
        <row r="110">
          <cell r="A110" t="str">
            <v>3.</v>
          </cell>
        </row>
        <row r="111">
          <cell r="A111" t="str">
            <v>4.</v>
          </cell>
        </row>
        <row r="112">
          <cell r="A112" t="str">
            <v>5.</v>
          </cell>
        </row>
        <row r="116">
          <cell r="A116" t="str">
            <v>6.</v>
          </cell>
        </row>
        <row r="117">
          <cell r="A117" t="str">
            <v>7.</v>
          </cell>
        </row>
        <row r="118">
          <cell r="A118" t="str">
            <v>8.</v>
          </cell>
        </row>
        <row r="119">
          <cell r="A119" t="str">
            <v>9.</v>
          </cell>
        </row>
        <row r="120">
          <cell r="A120" t="str">
            <v>10.</v>
          </cell>
        </row>
        <row r="121">
          <cell r="A121" t="str">
            <v>11.</v>
          </cell>
        </row>
        <row r="122">
          <cell r="A122" t="str">
            <v>12.</v>
          </cell>
        </row>
        <row r="125">
          <cell r="A125" t="str">
            <v>13.</v>
          </cell>
        </row>
        <row r="126">
          <cell r="A126" t="str">
            <v>14.</v>
          </cell>
        </row>
        <row r="127">
          <cell r="A127" t="str">
            <v>15.</v>
          </cell>
        </row>
        <row r="128">
          <cell r="A128" t="str">
            <v>16.</v>
          </cell>
        </row>
        <row r="129">
          <cell r="A129" t="str">
            <v>17.</v>
          </cell>
        </row>
        <row r="131">
          <cell r="A131">
            <v>764</v>
          </cell>
        </row>
        <row r="134">
          <cell r="A134" t="str">
            <v>1.</v>
          </cell>
        </row>
        <row r="135">
          <cell r="A135" t="str">
            <v>2.</v>
          </cell>
        </row>
        <row r="137">
          <cell r="A137" t="str">
            <v>3.</v>
          </cell>
        </row>
        <row r="138">
          <cell r="A138" t="str">
            <v>4.</v>
          </cell>
        </row>
        <row r="140">
          <cell r="A140" t="str">
            <v>5.</v>
          </cell>
        </row>
        <row r="141">
          <cell r="A141" t="str">
            <v>6.</v>
          </cell>
        </row>
        <row r="142">
          <cell r="A142" t="str">
            <v>7.</v>
          </cell>
        </row>
        <row r="144">
          <cell r="A144" t="str">
            <v>8.</v>
          </cell>
        </row>
        <row r="145">
          <cell r="A145" t="str">
            <v>9.</v>
          </cell>
        </row>
        <row r="146">
          <cell r="A146" t="str">
            <v>10.</v>
          </cell>
        </row>
        <row r="147">
          <cell r="A147" t="str">
            <v>11.</v>
          </cell>
        </row>
        <row r="149">
          <cell r="A149" t="str">
            <v>12.</v>
          </cell>
        </row>
        <row r="150">
          <cell r="A150" t="str">
            <v>13.</v>
          </cell>
        </row>
        <row r="152">
          <cell r="A152" t="str">
            <v>14.</v>
          </cell>
        </row>
        <row r="153">
          <cell r="A153" t="str">
            <v>15.</v>
          </cell>
        </row>
        <row r="154">
          <cell r="A154" t="str">
            <v>16.</v>
          </cell>
        </row>
        <row r="156">
          <cell r="A156" t="str">
            <v>17.</v>
          </cell>
        </row>
        <row r="157">
          <cell r="A157" t="str">
            <v>18.</v>
          </cell>
        </row>
        <row r="158">
          <cell r="A158" t="str">
            <v>19.</v>
          </cell>
        </row>
        <row r="160">
          <cell r="A160" t="str">
            <v>20.</v>
          </cell>
        </row>
        <row r="163">
          <cell r="A163" t="str">
            <v>21.</v>
          </cell>
        </row>
        <row r="164">
          <cell r="A164" t="str">
            <v>22.</v>
          </cell>
        </row>
        <row r="165">
          <cell r="A165" t="str">
            <v>23.</v>
          </cell>
        </row>
        <row r="167">
          <cell r="A167" t="str">
            <v>24.</v>
          </cell>
        </row>
        <row r="168">
          <cell r="A168" t="str">
            <v>25.</v>
          </cell>
        </row>
        <row r="169">
          <cell r="A169" t="str">
            <v>26.</v>
          </cell>
        </row>
        <row r="170">
          <cell r="A170" t="str">
            <v>27.</v>
          </cell>
        </row>
        <row r="172">
          <cell r="A172" t="str">
            <v>28.</v>
          </cell>
        </row>
        <row r="173">
          <cell r="A173" t="str">
            <v>29.</v>
          </cell>
        </row>
        <row r="175">
          <cell r="A175" t="str">
            <v>30.</v>
          </cell>
        </row>
        <row r="177">
          <cell r="A177" t="str">
            <v>31.</v>
          </cell>
        </row>
        <row r="178">
          <cell r="A178" t="str">
            <v>32.</v>
          </cell>
        </row>
        <row r="179">
          <cell r="A179" t="str">
            <v>33.</v>
          </cell>
        </row>
        <row r="181">
          <cell r="A181" t="str">
            <v>34.</v>
          </cell>
        </row>
        <row r="183">
          <cell r="A183" t="str">
            <v>35.</v>
          </cell>
        </row>
        <row r="187">
          <cell r="A187">
            <v>766</v>
          </cell>
        </row>
        <row r="189">
          <cell r="A189" t="str">
            <v>1.</v>
          </cell>
        </row>
        <row r="192">
          <cell r="A192" t="str">
            <v>2.</v>
          </cell>
        </row>
        <row r="195">
          <cell r="A195" t="str">
            <v>3.</v>
          </cell>
        </row>
        <row r="198">
          <cell r="A198" t="str">
            <v>4.</v>
          </cell>
        </row>
        <row r="201">
          <cell r="A201" t="str">
            <v>5.</v>
          </cell>
        </row>
        <row r="205">
          <cell r="A205" t="str">
            <v>6a</v>
          </cell>
        </row>
        <row r="210">
          <cell r="A210" t="str">
            <v>6b</v>
          </cell>
        </row>
        <row r="215">
          <cell r="A215" t="str">
            <v>6c</v>
          </cell>
        </row>
        <row r="220">
          <cell r="A220" t="str">
            <v>7.</v>
          </cell>
        </row>
        <row r="225">
          <cell r="A225" t="str">
            <v>8.</v>
          </cell>
        </row>
        <row r="230">
          <cell r="A230" t="str">
            <v>9.</v>
          </cell>
        </row>
        <row r="236">
          <cell r="A236" t="str">
            <v>10.</v>
          </cell>
        </row>
        <row r="241">
          <cell r="A241" t="str">
            <v>11.</v>
          </cell>
        </row>
        <row r="246">
          <cell r="A246" t="str">
            <v>12.</v>
          </cell>
        </row>
        <row r="251">
          <cell r="A251" t="str">
            <v>13.</v>
          </cell>
        </row>
        <row r="256">
          <cell r="A256" t="str">
            <v>14.</v>
          </cell>
        </row>
        <row r="261">
          <cell r="A261">
            <v>767</v>
          </cell>
        </row>
        <row r="266">
          <cell r="A266" t="str">
            <v>1.</v>
          </cell>
        </row>
        <row r="271">
          <cell r="A271" t="str">
            <v>2.</v>
          </cell>
        </row>
        <row r="273">
          <cell r="A273" t="str">
            <v>3.</v>
          </cell>
        </row>
        <row r="276">
          <cell r="A276" t="str">
            <v>4.</v>
          </cell>
        </row>
        <row r="280">
          <cell r="A280" t="str">
            <v>5.</v>
          </cell>
        </row>
        <row r="284">
          <cell r="A284" t="str">
            <v>6.</v>
          </cell>
        </row>
        <row r="289">
          <cell r="A289" t="str">
            <v>7.</v>
          </cell>
        </row>
        <row r="292">
          <cell r="A292" t="str">
            <v>8.</v>
          </cell>
        </row>
        <row r="296">
          <cell r="A296" t="str">
            <v>9.</v>
          </cell>
        </row>
        <row r="299">
          <cell r="A299" t="str">
            <v>10.</v>
          </cell>
        </row>
        <row r="302">
          <cell r="A302" t="str">
            <v>11.</v>
          </cell>
        </row>
        <row r="305">
          <cell r="A305" t="str">
            <v>12.</v>
          </cell>
        </row>
        <row r="308">
          <cell r="A308" t="str">
            <v>13.</v>
          </cell>
        </row>
        <row r="310">
          <cell r="A310" t="str">
            <v>14.</v>
          </cell>
        </row>
        <row r="314">
          <cell r="A314" t="str">
            <v>15.</v>
          </cell>
        </row>
        <row r="318">
          <cell r="A318" t="str">
            <v>16.</v>
          </cell>
        </row>
        <row r="323">
          <cell r="A323" t="str">
            <v>17.</v>
          </cell>
        </row>
        <row r="326">
          <cell r="A326" t="str">
            <v>18.</v>
          </cell>
        </row>
        <row r="330">
          <cell r="A330" t="str">
            <v>19.</v>
          </cell>
        </row>
        <row r="335">
          <cell r="A335" t="str">
            <v>20.</v>
          </cell>
        </row>
        <row r="340">
          <cell r="A340" t="str">
            <v>21.</v>
          </cell>
        </row>
        <row r="345">
          <cell r="A345" t="str">
            <v>22.</v>
          </cell>
        </row>
        <row r="350">
          <cell r="A350" t="str">
            <v>23.</v>
          </cell>
        </row>
        <row r="355">
          <cell r="A355" t="str">
            <v>24.</v>
          </cell>
        </row>
        <row r="360">
          <cell r="A360" t="str">
            <v>25.</v>
          </cell>
        </row>
        <row r="365">
          <cell r="A365" t="str">
            <v>26.</v>
          </cell>
        </row>
        <row r="370">
          <cell r="A370" t="str">
            <v>27.</v>
          </cell>
        </row>
        <row r="375">
          <cell r="A375" t="str">
            <v>28.</v>
          </cell>
        </row>
        <row r="380">
          <cell r="A380" t="str">
            <v>29.</v>
          </cell>
        </row>
        <row r="385">
          <cell r="A385" t="str">
            <v>30.</v>
          </cell>
        </row>
        <row r="390">
          <cell r="A390" t="str">
            <v>31.</v>
          </cell>
        </row>
        <row r="398">
          <cell r="A398" t="str">
            <v>32.</v>
          </cell>
        </row>
        <row r="403">
          <cell r="A403" t="str">
            <v>33.</v>
          </cell>
        </row>
        <row r="408">
          <cell r="A408" t="str">
            <v>34.</v>
          </cell>
        </row>
        <row r="413">
          <cell r="A413" t="str">
            <v>35.</v>
          </cell>
        </row>
        <row r="419">
          <cell r="A419" t="str">
            <v>36.</v>
          </cell>
        </row>
        <row r="426">
          <cell r="A426" t="str">
            <v>37.</v>
          </cell>
        </row>
        <row r="431">
          <cell r="A431" t="str">
            <v>38.</v>
          </cell>
        </row>
        <row r="436">
          <cell r="A436" t="str">
            <v>39.</v>
          </cell>
        </row>
        <row r="441">
          <cell r="A441" t="str">
            <v>40.</v>
          </cell>
        </row>
        <row r="447">
          <cell r="A447" t="str">
            <v>41.</v>
          </cell>
        </row>
        <row r="452">
          <cell r="A452" t="str">
            <v>42.</v>
          </cell>
        </row>
        <row r="456">
          <cell r="A456" t="str">
            <v>43.</v>
          </cell>
        </row>
        <row r="461">
          <cell r="A461" t="str">
            <v>44.</v>
          </cell>
        </row>
        <row r="465">
          <cell r="A465" t="str">
            <v>45.</v>
          </cell>
        </row>
        <row r="469">
          <cell r="A469" t="str">
            <v>46.</v>
          </cell>
        </row>
        <row r="473">
          <cell r="A473" t="str">
            <v>47.</v>
          </cell>
        </row>
        <row r="477">
          <cell r="A477" t="str">
            <v>48.</v>
          </cell>
        </row>
        <row r="481">
          <cell r="A481" t="str">
            <v>48.</v>
          </cell>
        </row>
        <row r="485">
          <cell r="A485" t="str">
            <v>49.</v>
          </cell>
        </row>
        <row r="489">
          <cell r="A489" t="str">
            <v>50.</v>
          </cell>
        </row>
        <row r="494">
          <cell r="A494" t="str">
            <v>51.</v>
          </cell>
        </row>
        <row r="498">
          <cell r="A498" t="str">
            <v>52.</v>
          </cell>
        </row>
        <row r="502">
          <cell r="A502" t="str">
            <v>53.</v>
          </cell>
        </row>
        <row r="506">
          <cell r="A506" t="str">
            <v>54.</v>
          </cell>
        </row>
        <row r="510">
          <cell r="A510" t="str">
            <v>55.</v>
          </cell>
        </row>
        <row r="515">
          <cell r="A515" t="str">
            <v>56.</v>
          </cell>
        </row>
        <row r="520">
          <cell r="A520" t="str">
            <v>57.</v>
          </cell>
        </row>
        <row r="524">
          <cell r="A524" t="str">
            <v>58.</v>
          </cell>
        </row>
        <row r="528">
          <cell r="A528" t="str">
            <v>59.</v>
          </cell>
        </row>
        <row r="533">
          <cell r="A533" t="str">
            <v>60.</v>
          </cell>
        </row>
        <row r="538">
          <cell r="A538" t="str">
            <v>61.</v>
          </cell>
        </row>
        <row r="542">
          <cell r="A542" t="str">
            <v>62.</v>
          </cell>
        </row>
        <row r="546">
          <cell r="A546" t="str">
            <v>63.</v>
          </cell>
        </row>
        <row r="551">
          <cell r="A551" t="str">
            <v>64.</v>
          </cell>
        </row>
        <row r="552">
          <cell r="A552" t="str">
            <v>64a.</v>
          </cell>
        </row>
        <row r="553">
          <cell r="A553" t="str">
            <v>64b.</v>
          </cell>
        </row>
        <row r="561">
          <cell r="A561" t="str">
            <v>65.</v>
          </cell>
        </row>
        <row r="563">
          <cell r="A563" t="str">
            <v>66.</v>
          </cell>
        </row>
        <row r="566">
          <cell r="A566" t="str">
            <v>67.</v>
          </cell>
        </row>
        <row r="569">
          <cell r="A569" t="str">
            <v>68.</v>
          </cell>
        </row>
        <row r="571">
          <cell r="A571" t="str">
            <v>69.</v>
          </cell>
        </row>
        <row r="573">
          <cell r="A573" t="str">
            <v>70.</v>
          </cell>
        </row>
        <row r="579">
          <cell r="A579" t="str">
            <v>71.</v>
          </cell>
        </row>
        <row r="582">
          <cell r="A582" t="str">
            <v>72.</v>
          </cell>
        </row>
        <row r="586">
          <cell r="A586" t="str">
            <v>73.</v>
          </cell>
        </row>
        <row r="590">
          <cell r="A590" t="str">
            <v>74.</v>
          </cell>
        </row>
        <row r="594">
          <cell r="A594" t="str">
            <v>75.</v>
          </cell>
        </row>
        <row r="597">
          <cell r="A597" t="str">
            <v>76.</v>
          </cell>
        </row>
        <row r="600">
          <cell r="A600" t="str">
            <v>77.</v>
          </cell>
        </row>
        <row r="605">
          <cell r="A605">
            <v>771</v>
          </cell>
        </row>
        <row r="607">
          <cell r="A607" t="str">
            <v>1.</v>
          </cell>
        </row>
        <row r="610">
          <cell r="A610" t="str">
            <v>2.</v>
          </cell>
        </row>
        <row r="613">
          <cell r="A613" t="str">
            <v>3.</v>
          </cell>
        </row>
        <row r="618">
          <cell r="A618">
            <v>772</v>
          </cell>
        </row>
        <row r="620">
          <cell r="A620" t="str">
            <v>1.</v>
          </cell>
        </row>
        <row r="623">
          <cell r="A623" t="str">
            <v>2.</v>
          </cell>
        </row>
        <row r="625">
          <cell r="A625" t="str">
            <v>3.</v>
          </cell>
        </row>
        <row r="628">
          <cell r="A628" t="str">
            <v>4.</v>
          </cell>
        </row>
        <row r="631">
          <cell r="A631" t="str">
            <v>5.</v>
          </cell>
        </row>
        <row r="634">
          <cell r="A634" t="str">
            <v>6.</v>
          </cell>
        </row>
        <row r="638">
          <cell r="A638">
            <v>776</v>
          </cell>
        </row>
        <row r="640">
          <cell r="A640" t="str">
            <v>1.</v>
          </cell>
        </row>
        <row r="643">
          <cell r="A643" t="str">
            <v>2.</v>
          </cell>
        </row>
        <row r="646">
          <cell r="A646" t="str">
            <v>3.</v>
          </cell>
        </row>
        <row r="650">
          <cell r="A650">
            <v>777</v>
          </cell>
        </row>
        <row r="652">
          <cell r="A652" t="str">
            <v>1.</v>
          </cell>
        </row>
        <row r="654">
          <cell r="A654" t="str">
            <v>2.</v>
          </cell>
        </row>
        <row r="656">
          <cell r="A656" t="str">
            <v>3.</v>
          </cell>
        </row>
        <row r="658">
          <cell r="A658" t="str">
            <v>4.</v>
          </cell>
        </row>
        <row r="660">
          <cell r="A660" t="str">
            <v>5.</v>
          </cell>
        </row>
        <row r="662">
          <cell r="A662">
            <v>781</v>
          </cell>
        </row>
        <row r="664">
          <cell r="A664" t="str">
            <v>1.</v>
          </cell>
        </row>
        <row r="668">
          <cell r="A668">
            <v>782</v>
          </cell>
        </row>
        <row r="670">
          <cell r="A670" t="str">
            <v>1.</v>
          </cell>
        </row>
        <row r="673">
          <cell r="A673" t="str">
            <v>2.</v>
          </cell>
        </row>
        <row r="676">
          <cell r="A676">
            <v>783</v>
          </cell>
        </row>
        <row r="678">
          <cell r="A678" t="str">
            <v>1.</v>
          </cell>
        </row>
        <row r="680">
          <cell r="A680" t="str">
            <v>2.</v>
          </cell>
        </row>
        <row r="682">
          <cell r="A682" t="str">
            <v>3.</v>
          </cell>
        </row>
        <row r="684">
          <cell r="A684">
            <v>784</v>
          </cell>
        </row>
        <row r="686">
          <cell r="A686" t="str">
            <v>1.</v>
          </cell>
        </row>
        <row r="692">
          <cell r="A692">
            <v>1</v>
          </cell>
        </row>
        <row r="693">
          <cell r="A693" t="str">
            <v>1.1.</v>
          </cell>
        </row>
        <row r="695">
          <cell r="A695" t="str">
            <v>1.2.</v>
          </cell>
        </row>
        <row r="697">
          <cell r="A697" t="str">
            <v>1.3.</v>
          </cell>
        </row>
        <row r="698">
          <cell r="A698" t="str">
            <v>1.4.</v>
          </cell>
        </row>
        <row r="699">
          <cell r="A699" t="str">
            <v>1.5.</v>
          </cell>
        </row>
        <row r="702">
          <cell r="A702">
            <v>2</v>
          </cell>
        </row>
        <row r="703">
          <cell r="A703" t="str">
            <v>2.1.</v>
          </cell>
        </row>
        <row r="707">
          <cell r="A707" t="str">
            <v>2.2.</v>
          </cell>
        </row>
        <row r="710">
          <cell r="A710" t="str">
            <v>2.3.</v>
          </cell>
        </row>
        <row r="712">
          <cell r="A712" t="str">
            <v>2.4.</v>
          </cell>
        </row>
        <row r="714">
          <cell r="A714" t="str">
            <v>Pozn.:</v>
          </cell>
        </row>
        <row r="718">
          <cell r="A718">
            <v>3</v>
          </cell>
        </row>
        <row r="719">
          <cell r="A719" t="str">
            <v>3.1.</v>
          </cell>
        </row>
        <row r="722">
          <cell r="A722" t="str">
            <v>3.2.</v>
          </cell>
        </row>
        <row r="724">
          <cell r="A724" t="str">
            <v>3.3.</v>
          </cell>
        </row>
        <row r="727">
          <cell r="A727">
            <v>4</v>
          </cell>
        </row>
        <row r="728">
          <cell r="A728" t="str">
            <v>4.1.</v>
          </cell>
        </row>
        <row r="732">
          <cell r="A732" t="str">
            <v>4.2.</v>
          </cell>
        </row>
        <row r="735">
          <cell r="A735">
            <v>5</v>
          </cell>
        </row>
        <row r="738">
          <cell r="A738">
            <v>6</v>
          </cell>
        </row>
        <row r="743">
          <cell r="A743">
            <v>7</v>
          </cell>
        </row>
        <row r="747">
          <cell r="A747">
            <v>8</v>
          </cell>
        </row>
        <row r="749">
          <cell r="A749" t="str">
            <v>8.1.</v>
          </cell>
        </row>
        <row r="750">
          <cell r="A750" t="str">
            <v>8.2.</v>
          </cell>
        </row>
        <row r="761">
          <cell r="A761">
            <v>10</v>
          </cell>
        </row>
        <row r="768">
          <cell r="A768" t="str">
            <v>Pozn.:</v>
          </cell>
        </row>
        <row r="772">
          <cell r="A772">
            <v>11</v>
          </cell>
        </row>
        <row r="773">
          <cell r="A773" t="str">
            <v>11.1.</v>
          </cell>
        </row>
        <row r="774">
          <cell r="A774" t="str">
            <v>11.2.</v>
          </cell>
        </row>
        <row r="779">
          <cell r="A779" t="str">
            <v>11.3.</v>
          </cell>
        </row>
        <row r="788">
          <cell r="A788">
            <v>1</v>
          </cell>
        </row>
        <row r="790">
          <cell r="A790" t="str">
            <v>1.</v>
          </cell>
        </row>
        <row r="791">
          <cell r="A791" t="str">
            <v>2.</v>
          </cell>
        </row>
        <row r="792">
          <cell r="A792" t="str">
            <v>3.</v>
          </cell>
        </row>
        <row r="793">
          <cell r="A793" t="str">
            <v>4.</v>
          </cell>
        </row>
        <row r="794">
          <cell r="A794" t="str">
            <v>5.</v>
          </cell>
        </row>
        <row r="796">
          <cell r="A796">
            <v>2</v>
          </cell>
        </row>
        <row r="798">
          <cell r="A798" t="str">
            <v>1.</v>
          </cell>
        </row>
        <row r="799">
          <cell r="A799" t="str">
            <v>2.</v>
          </cell>
        </row>
        <row r="800">
          <cell r="A800" t="str">
            <v>3.</v>
          </cell>
        </row>
        <row r="801">
          <cell r="A801" t="str">
            <v>4.</v>
          </cell>
        </row>
        <row r="802">
          <cell r="A802" t="str">
            <v>5.</v>
          </cell>
        </row>
        <row r="803">
          <cell r="A803" t="str">
            <v>6.</v>
          </cell>
        </row>
        <row r="805">
          <cell r="A805">
            <v>3</v>
          </cell>
        </row>
        <row r="807">
          <cell r="A807" t="str">
            <v>1.</v>
          </cell>
        </row>
        <row r="808">
          <cell r="A808" t="str">
            <v>2.</v>
          </cell>
        </row>
        <row r="810">
          <cell r="A810" t="str">
            <v>3.</v>
          </cell>
        </row>
        <row r="811">
          <cell r="A811" t="str">
            <v>4.</v>
          </cell>
        </row>
        <row r="812">
          <cell r="A812" t="str">
            <v>5.</v>
          </cell>
        </row>
        <row r="814">
          <cell r="A814" t="str">
            <v>6.</v>
          </cell>
        </row>
        <row r="815">
          <cell r="A815" t="str">
            <v>7.</v>
          </cell>
        </row>
        <row r="816">
          <cell r="A816" t="str">
            <v>8.</v>
          </cell>
        </row>
        <row r="818">
          <cell r="A818" t="str">
            <v>9.</v>
          </cell>
        </row>
        <row r="829">
          <cell r="A829" t="str">
            <v>1.</v>
          </cell>
        </row>
        <row r="845">
          <cell r="A845" t="str">
            <v>2.</v>
          </cell>
        </row>
        <row r="857">
          <cell r="A857" t="str">
            <v>3.</v>
          </cell>
        </row>
        <row r="865">
          <cell r="A865" t="str">
            <v>1.</v>
          </cell>
        </row>
        <row r="874">
          <cell r="A874" t="str">
            <v>2.</v>
          </cell>
        </row>
        <row r="879">
          <cell r="A879" t="str">
            <v>3.</v>
          </cell>
        </row>
        <row r="882">
          <cell r="A882" t="str">
            <v>4.</v>
          </cell>
        </row>
        <row r="894">
          <cell r="A894" t="str">
            <v>5.</v>
          </cell>
        </row>
        <row r="898">
          <cell r="A898" t="str">
            <v>1.</v>
          </cell>
        </row>
        <row r="907">
          <cell r="A907" t="str">
            <v>2.</v>
          </cell>
        </row>
        <row r="910">
          <cell r="A910" t="str">
            <v>3.</v>
          </cell>
        </row>
        <row r="912">
          <cell r="A912" t="str">
            <v>4.</v>
          </cell>
        </row>
        <row r="918">
          <cell r="A918" t="str">
            <v>1.</v>
          </cell>
        </row>
        <row r="919">
          <cell r="A919" t="str">
            <v>2.</v>
          </cell>
        </row>
        <row r="920">
          <cell r="A920" t="str">
            <v>3.</v>
          </cell>
        </row>
        <row r="921">
          <cell r="A921" t="str">
            <v>4.</v>
          </cell>
        </row>
        <row r="922">
          <cell r="A922" t="str">
            <v>5.</v>
          </cell>
        </row>
        <row r="923">
          <cell r="A923" t="str">
            <v>6.</v>
          </cell>
        </row>
        <row r="924">
          <cell r="A924" t="str">
            <v>7.</v>
          </cell>
        </row>
        <row r="925">
          <cell r="A925" t="str">
            <v>8.</v>
          </cell>
        </row>
        <row r="926">
          <cell r="A926" t="str">
            <v>9.</v>
          </cell>
        </row>
        <row r="927">
          <cell r="A927" t="str">
            <v>10.</v>
          </cell>
        </row>
        <row r="928">
          <cell r="A928" t="str">
            <v>11.</v>
          </cell>
        </row>
        <row r="929">
          <cell r="A929" t="str">
            <v>12.</v>
          </cell>
        </row>
        <row r="930">
          <cell r="A930" t="str">
            <v>13.</v>
          </cell>
        </row>
        <row r="931">
          <cell r="A931" t="str">
            <v>14.</v>
          </cell>
        </row>
        <row r="932">
          <cell r="A932" t="str">
            <v>15.</v>
          </cell>
        </row>
        <row r="933">
          <cell r="A933" t="str">
            <v>16.</v>
          </cell>
        </row>
        <row r="934">
          <cell r="A934" t="str">
            <v>17.</v>
          </cell>
        </row>
        <row r="937">
          <cell r="A937" t="str">
            <v>18.</v>
          </cell>
        </row>
        <row r="938">
          <cell r="A938" t="str">
            <v>19.</v>
          </cell>
        </row>
        <row r="939">
          <cell r="A939" t="str">
            <v>20.</v>
          </cell>
        </row>
        <row r="940">
          <cell r="A940" t="str">
            <v>21.</v>
          </cell>
        </row>
        <row r="941">
          <cell r="A941" t="str">
            <v>22.</v>
          </cell>
        </row>
        <row r="942">
          <cell r="A942" t="str">
            <v>23.</v>
          </cell>
        </row>
        <row r="943">
          <cell r="A943" t="str">
            <v>24.</v>
          </cell>
        </row>
        <row r="944">
          <cell r="A944" t="str">
            <v>25.</v>
          </cell>
        </row>
        <row r="945">
          <cell r="A945" t="str">
            <v>26.</v>
          </cell>
        </row>
        <row r="952">
          <cell r="A952">
            <v>1</v>
          </cell>
        </row>
        <row r="956">
          <cell r="A956">
            <v>2</v>
          </cell>
        </row>
        <row r="960">
          <cell r="A960">
            <v>3</v>
          </cell>
        </row>
        <row r="964">
          <cell r="A964">
            <v>4</v>
          </cell>
        </row>
        <row r="968">
          <cell r="A968">
            <v>5</v>
          </cell>
        </row>
        <row r="972">
          <cell r="A972">
            <v>6</v>
          </cell>
        </row>
        <row r="976">
          <cell r="A976">
            <v>7</v>
          </cell>
        </row>
        <row r="980">
          <cell r="A980">
            <v>8</v>
          </cell>
        </row>
        <row r="984">
          <cell r="A984">
            <v>9</v>
          </cell>
        </row>
        <row r="988">
          <cell r="A988">
            <v>10</v>
          </cell>
        </row>
        <row r="992">
          <cell r="A992">
            <v>11</v>
          </cell>
        </row>
        <row r="996">
          <cell r="A996">
            <v>12</v>
          </cell>
        </row>
        <row r="1000">
          <cell r="A1000">
            <v>13</v>
          </cell>
        </row>
        <row r="1004">
          <cell r="A1004">
            <v>14</v>
          </cell>
        </row>
        <row r="1008">
          <cell r="A1008">
            <v>15</v>
          </cell>
        </row>
        <row r="1013">
          <cell r="A1013">
            <v>16</v>
          </cell>
        </row>
        <row r="1017">
          <cell r="A1017">
            <v>17</v>
          </cell>
        </row>
        <row r="1023">
          <cell r="A1023">
            <v>18</v>
          </cell>
        </row>
        <row r="1024">
          <cell r="A1024">
            <v>19</v>
          </cell>
        </row>
        <row r="1025">
          <cell r="A1025">
            <v>20</v>
          </cell>
        </row>
        <row r="1026">
          <cell r="A1026">
            <v>21</v>
          </cell>
        </row>
        <row r="1027">
          <cell r="A1027">
            <v>22</v>
          </cell>
        </row>
        <row r="1028">
          <cell r="A1028">
            <v>23</v>
          </cell>
        </row>
        <row r="1029">
          <cell r="A1029">
            <v>24</v>
          </cell>
        </row>
        <row r="1030">
          <cell r="A1030">
            <v>25</v>
          </cell>
        </row>
        <row r="1031">
          <cell r="A1031">
            <v>26</v>
          </cell>
        </row>
        <row r="1032">
          <cell r="A1032">
            <v>27</v>
          </cell>
        </row>
        <row r="1033">
          <cell r="A1033">
            <v>28</v>
          </cell>
        </row>
        <row r="1034">
          <cell r="A1034" t="str">
            <v> </v>
          </cell>
        </row>
        <row r="1038">
          <cell r="A1038">
            <v>29</v>
          </cell>
        </row>
        <row r="1039">
          <cell r="A1039">
            <v>30</v>
          </cell>
        </row>
        <row r="1040">
          <cell r="A1040">
            <v>31</v>
          </cell>
        </row>
        <row r="1041">
          <cell r="A1041">
            <v>32</v>
          </cell>
        </row>
        <row r="1046">
          <cell r="A1046">
            <v>33</v>
          </cell>
        </row>
        <row r="1047">
          <cell r="A1047">
            <v>34</v>
          </cell>
        </row>
        <row r="1048">
          <cell r="A1048">
            <v>35</v>
          </cell>
        </row>
        <row r="1049">
          <cell r="A1049">
            <v>36</v>
          </cell>
        </row>
        <row r="1054">
          <cell r="A1054">
            <v>37</v>
          </cell>
        </row>
        <row r="1055">
          <cell r="A1055">
            <v>38</v>
          </cell>
        </row>
        <row r="1056">
          <cell r="A1056">
            <v>39</v>
          </cell>
        </row>
        <row r="1057">
          <cell r="A1057">
            <v>40</v>
          </cell>
        </row>
        <row r="1058">
          <cell r="A1058">
            <v>41</v>
          </cell>
        </row>
        <row r="1062">
          <cell r="A1062">
            <v>42</v>
          </cell>
        </row>
        <row r="1063">
          <cell r="A1063">
            <v>43</v>
          </cell>
        </row>
        <row r="1064">
          <cell r="A1064">
            <v>44</v>
          </cell>
        </row>
        <row r="1065">
          <cell r="A1065">
            <v>45</v>
          </cell>
        </row>
        <row r="1066">
          <cell r="A1066">
            <v>46</v>
          </cell>
        </row>
        <row r="1067">
          <cell r="A1067">
            <v>47</v>
          </cell>
        </row>
        <row r="1068">
          <cell r="A1068">
            <v>48</v>
          </cell>
        </row>
        <row r="1069">
          <cell r="A1069">
            <v>49</v>
          </cell>
        </row>
        <row r="1070">
          <cell r="A1070">
            <v>50</v>
          </cell>
        </row>
        <row r="1071">
          <cell r="A1071">
            <v>51</v>
          </cell>
        </row>
        <row r="1072">
          <cell r="A1072">
            <v>52</v>
          </cell>
        </row>
        <row r="1073">
          <cell r="A1073">
            <v>53</v>
          </cell>
        </row>
        <row r="1074">
          <cell r="A1074">
            <v>54</v>
          </cell>
        </row>
        <row r="1075">
          <cell r="A1075">
            <v>55</v>
          </cell>
        </row>
        <row r="1076">
          <cell r="A1076">
            <v>56</v>
          </cell>
        </row>
        <row r="1077">
          <cell r="A1077">
            <v>57</v>
          </cell>
        </row>
        <row r="1078">
          <cell r="A1078">
            <v>58</v>
          </cell>
        </row>
        <row r="1079">
          <cell r="A1079">
            <v>59</v>
          </cell>
        </row>
        <row r="1080">
          <cell r="A1080">
            <v>60</v>
          </cell>
        </row>
        <row r="1081">
          <cell r="A1081">
            <v>61</v>
          </cell>
        </row>
        <row r="1082">
          <cell r="A1082">
            <v>62</v>
          </cell>
        </row>
        <row r="1083">
          <cell r="A1083">
            <v>63</v>
          </cell>
        </row>
        <row r="1087">
          <cell r="A1087">
            <v>64</v>
          </cell>
        </row>
        <row r="1088">
          <cell r="A1088">
            <v>65</v>
          </cell>
        </row>
        <row r="1089">
          <cell r="A1089">
            <v>66</v>
          </cell>
        </row>
        <row r="1090">
          <cell r="A1090">
            <v>67</v>
          </cell>
        </row>
        <row r="1091">
          <cell r="A1091">
            <v>68</v>
          </cell>
        </row>
        <row r="1092">
          <cell r="A1092">
            <v>69</v>
          </cell>
        </row>
        <row r="1093">
          <cell r="A1093">
            <v>70</v>
          </cell>
        </row>
        <row r="1094">
          <cell r="A1094">
            <v>71</v>
          </cell>
        </row>
        <row r="1095">
          <cell r="A1095">
            <v>72</v>
          </cell>
        </row>
        <row r="1099">
          <cell r="A1099">
            <v>73</v>
          </cell>
        </row>
        <row r="1100">
          <cell r="A1100">
            <v>74</v>
          </cell>
        </row>
        <row r="1101">
          <cell r="A1101">
            <v>75</v>
          </cell>
        </row>
        <row r="1102">
          <cell r="A1102">
            <v>76</v>
          </cell>
        </row>
        <row r="1103">
          <cell r="A1103">
            <v>77</v>
          </cell>
        </row>
        <row r="1104">
          <cell r="A1104">
            <v>78</v>
          </cell>
        </row>
        <row r="1105">
          <cell r="A1105">
            <v>79</v>
          </cell>
        </row>
        <row r="1106">
          <cell r="A1106">
            <v>80</v>
          </cell>
        </row>
        <row r="1107">
          <cell r="A1107">
            <v>81</v>
          </cell>
        </row>
        <row r="1108">
          <cell r="A1108">
            <v>82</v>
          </cell>
        </row>
        <row r="1112">
          <cell r="A1112">
            <v>83</v>
          </cell>
        </row>
        <row r="1113">
          <cell r="A1113">
            <v>84</v>
          </cell>
        </row>
        <row r="1114">
          <cell r="A1114">
            <v>85</v>
          </cell>
        </row>
        <row r="1115">
          <cell r="A1115">
            <v>86</v>
          </cell>
        </row>
        <row r="1116">
          <cell r="A1116">
            <v>87</v>
          </cell>
        </row>
        <row r="1117">
          <cell r="A1117">
            <v>88</v>
          </cell>
        </row>
        <row r="1118">
          <cell r="A1118">
            <v>89</v>
          </cell>
        </row>
        <row r="1119">
          <cell r="A1119">
            <v>90</v>
          </cell>
        </row>
        <row r="1120">
          <cell r="A1120">
            <v>91</v>
          </cell>
        </row>
        <row r="1121">
          <cell r="A1121">
            <v>92</v>
          </cell>
        </row>
        <row r="1122">
          <cell r="A1122">
            <v>93</v>
          </cell>
        </row>
        <row r="1123">
          <cell r="A1123">
            <v>94</v>
          </cell>
        </row>
        <row r="1124">
          <cell r="A1124">
            <v>95</v>
          </cell>
        </row>
        <row r="1125">
          <cell r="A1125">
            <v>96</v>
          </cell>
        </row>
        <row r="1126">
          <cell r="A1126">
            <v>97</v>
          </cell>
        </row>
        <row r="1127">
          <cell r="A1127">
            <v>98</v>
          </cell>
        </row>
        <row r="1128">
          <cell r="A1128">
            <v>99</v>
          </cell>
        </row>
        <row r="1129">
          <cell r="A1129">
            <v>100</v>
          </cell>
        </row>
        <row r="1130">
          <cell r="A1130">
            <v>101</v>
          </cell>
        </row>
        <row r="1131">
          <cell r="A1131">
            <v>102</v>
          </cell>
        </row>
        <row r="1132">
          <cell r="A1132">
            <v>103</v>
          </cell>
        </row>
        <row r="1133">
          <cell r="A1133">
            <v>104</v>
          </cell>
        </row>
        <row r="1134">
          <cell r="A1134">
            <v>105</v>
          </cell>
        </row>
        <row r="1135">
          <cell r="A1135">
            <v>106</v>
          </cell>
        </row>
        <row r="1136">
          <cell r="A1136">
            <v>107</v>
          </cell>
        </row>
        <row r="1137">
          <cell r="A1137">
            <v>108</v>
          </cell>
        </row>
        <row r="1138">
          <cell r="A1138">
            <v>109</v>
          </cell>
        </row>
        <row r="1139">
          <cell r="A1139">
            <v>110</v>
          </cell>
        </row>
        <row r="1140">
          <cell r="A1140" t="str">
            <v> </v>
          </cell>
        </row>
        <row r="1143">
          <cell r="A1143">
            <v>111</v>
          </cell>
        </row>
        <row r="1144">
          <cell r="A1144">
            <v>112</v>
          </cell>
        </row>
        <row r="1145">
          <cell r="A1145">
            <v>113</v>
          </cell>
        </row>
        <row r="1146">
          <cell r="A1146">
            <v>114</v>
          </cell>
        </row>
        <row r="1147">
          <cell r="A1147">
            <v>115</v>
          </cell>
        </row>
        <row r="1148">
          <cell r="A1148">
            <v>116</v>
          </cell>
        </row>
        <row r="1149">
          <cell r="A1149">
            <v>117</v>
          </cell>
        </row>
        <row r="1150">
          <cell r="A1150">
            <v>118</v>
          </cell>
        </row>
        <row r="1151">
          <cell r="A1151">
            <v>119</v>
          </cell>
        </row>
        <row r="1157">
          <cell r="A1157">
            <v>120</v>
          </cell>
        </row>
        <row r="1158">
          <cell r="A1158" t="str">
            <v> </v>
          </cell>
        </row>
        <row r="1193">
          <cell r="A1193">
            <v>121</v>
          </cell>
        </row>
        <row r="1194">
          <cell r="A1194" t="str">
            <v> </v>
          </cell>
        </row>
        <row r="1220">
          <cell r="A1220">
            <v>122</v>
          </cell>
        </row>
        <row r="1221">
          <cell r="A1221" t="str">
            <v> </v>
          </cell>
        </row>
        <row r="1244">
          <cell r="A1244">
            <v>123</v>
          </cell>
        </row>
        <row r="1245">
          <cell r="A1245" t="str">
            <v> </v>
          </cell>
        </row>
        <row r="1266">
          <cell r="A1266">
            <v>124</v>
          </cell>
        </row>
        <row r="1267">
          <cell r="A1267" t="str">
            <v> </v>
          </cell>
        </row>
        <row r="1288">
          <cell r="A1288">
            <v>125</v>
          </cell>
        </row>
        <row r="1289">
          <cell r="A1289" t="str">
            <v> </v>
          </cell>
        </row>
        <row r="1313">
          <cell r="A1313">
            <v>126</v>
          </cell>
        </row>
        <row r="1314">
          <cell r="A1314" t="str">
            <v> </v>
          </cell>
        </row>
        <row r="1338">
          <cell r="A1338">
            <v>127</v>
          </cell>
        </row>
        <row r="1369">
          <cell r="A1369">
            <v>128</v>
          </cell>
        </row>
        <row r="1380">
          <cell r="A1380">
            <v>129</v>
          </cell>
        </row>
        <row r="1388">
          <cell r="A1388">
            <v>130</v>
          </cell>
        </row>
        <row r="1401">
          <cell r="A1401" t="str">
            <v>1.</v>
          </cell>
        </row>
        <row r="1404">
          <cell r="A1404" t="str">
            <v>2.</v>
          </cell>
        </row>
        <row r="1406">
          <cell r="A1406" t="str">
            <v>3.</v>
          </cell>
        </row>
        <row r="1407">
          <cell r="A1407" t="str">
            <v>4.</v>
          </cell>
        </row>
        <row r="1408">
          <cell r="A1408" t="str">
            <v>5.</v>
          </cell>
        </row>
        <row r="1409">
          <cell r="A1409" t="str">
            <v>6.</v>
          </cell>
        </row>
        <row r="1410">
          <cell r="A1410" t="str">
            <v>7.</v>
          </cell>
        </row>
        <row r="1411">
          <cell r="A1411" t="str">
            <v>8.</v>
          </cell>
        </row>
        <row r="1412">
          <cell r="A1412" t="str">
            <v>9.</v>
          </cell>
        </row>
        <row r="1413">
          <cell r="A1413" t="str">
            <v>10.</v>
          </cell>
        </row>
        <row r="1414">
          <cell r="A1414" t="str">
            <v>11.</v>
          </cell>
        </row>
        <row r="1415">
          <cell r="A1415" t="str">
            <v>12.</v>
          </cell>
        </row>
        <row r="1416">
          <cell r="A1416" t="str">
            <v>13.</v>
          </cell>
        </row>
        <row r="1417">
          <cell r="A1417" t="str">
            <v>14.</v>
          </cell>
        </row>
        <row r="1418">
          <cell r="A1418" t="str">
            <v>15.</v>
          </cell>
        </row>
        <row r="1419">
          <cell r="A1419" t="str">
            <v>16.</v>
          </cell>
        </row>
        <row r="1420">
          <cell r="A1420" t="str">
            <v>17.</v>
          </cell>
        </row>
        <row r="1422">
          <cell r="A1422" t="str">
            <v>18.</v>
          </cell>
        </row>
        <row r="1424">
          <cell r="A1424" t="str">
            <v>19.</v>
          </cell>
        </row>
        <row r="1425">
          <cell r="A1425" t="str">
            <v>20.</v>
          </cell>
        </row>
        <row r="1426">
          <cell r="A1426" t="str">
            <v>21.</v>
          </cell>
        </row>
        <row r="1427">
          <cell r="A1427" t="str">
            <v>22.</v>
          </cell>
        </row>
        <row r="1428">
          <cell r="A1428" t="str">
            <v>23.</v>
          </cell>
        </row>
        <row r="1429">
          <cell r="A1429" t="str">
            <v>24.</v>
          </cell>
        </row>
        <row r="1430">
          <cell r="A1430" t="str">
            <v>25.</v>
          </cell>
        </row>
        <row r="1431">
          <cell r="A1431" t="str">
            <v>26.</v>
          </cell>
        </row>
        <row r="1432">
          <cell r="A1432" t="str">
            <v>27.</v>
          </cell>
        </row>
        <row r="1433">
          <cell r="A1433" t="str">
            <v>28.</v>
          </cell>
        </row>
        <row r="1434">
          <cell r="A1434" t="str">
            <v>29.</v>
          </cell>
        </row>
        <row r="1435">
          <cell r="A1435" t="str">
            <v>30.</v>
          </cell>
        </row>
        <row r="1436">
          <cell r="A1436" t="str">
            <v>31.</v>
          </cell>
        </row>
        <row r="1440">
          <cell r="A1440" t="str">
            <v>32.</v>
          </cell>
        </row>
        <row r="1442">
          <cell r="A1442" t="str">
            <v>33.</v>
          </cell>
        </row>
        <row r="1443">
          <cell r="A1443" t="str">
            <v>34.</v>
          </cell>
        </row>
        <row r="1444">
          <cell r="A1444" t="str">
            <v>35.</v>
          </cell>
        </row>
        <row r="1445">
          <cell r="A1445" t="str">
            <v>36.</v>
          </cell>
        </row>
        <row r="1446">
          <cell r="A1446" t="str">
            <v>37.</v>
          </cell>
        </row>
        <row r="1447">
          <cell r="A1447" t="str">
            <v>38.</v>
          </cell>
        </row>
        <row r="1448">
          <cell r="A1448" t="str">
            <v>39.</v>
          </cell>
        </row>
        <row r="1449">
          <cell r="A1449" t="str">
            <v>40.</v>
          </cell>
        </row>
        <row r="1450">
          <cell r="A1450" t="str">
            <v>41.</v>
          </cell>
        </row>
        <row r="1451">
          <cell r="A1451" t="str">
            <v>42.</v>
          </cell>
        </row>
        <row r="1452">
          <cell r="A1452" t="str">
            <v>43.</v>
          </cell>
        </row>
        <row r="1453">
          <cell r="A1453" t="str">
            <v>44.</v>
          </cell>
        </row>
        <row r="1457">
          <cell r="A1457" t="str">
            <v>1.</v>
          </cell>
        </row>
        <row r="1459">
          <cell r="A1459" t="str">
            <v>2.</v>
          </cell>
        </row>
        <row r="1461">
          <cell r="A1461" t="str">
            <v>3.</v>
          </cell>
        </row>
        <row r="1462">
          <cell r="A1462" t="str">
            <v>4.</v>
          </cell>
        </row>
        <row r="1463">
          <cell r="A1463" t="str">
            <v>5.</v>
          </cell>
        </row>
        <row r="1464">
          <cell r="A1464" t="str">
            <v>6.</v>
          </cell>
        </row>
        <row r="1465">
          <cell r="A1465" t="str">
            <v>7.</v>
          </cell>
        </row>
        <row r="1466">
          <cell r="A1466" t="str">
            <v>8.</v>
          </cell>
        </row>
        <row r="1467">
          <cell r="A1467" t="str">
            <v>9.</v>
          </cell>
        </row>
        <row r="1468">
          <cell r="A1468" t="str">
            <v>10.</v>
          </cell>
        </row>
        <row r="1470">
          <cell r="A1470" t="str">
            <v>11.</v>
          </cell>
        </row>
        <row r="1473">
          <cell r="A1473" t="str">
            <v>12.</v>
          </cell>
        </row>
        <row r="1475">
          <cell r="A1475" t="str">
            <v>13.</v>
          </cell>
        </row>
        <row r="1476">
          <cell r="A1476" t="str">
            <v>14.</v>
          </cell>
        </row>
        <row r="1477">
          <cell r="A1477" t="str">
            <v>15.</v>
          </cell>
        </row>
        <row r="1478">
          <cell r="A1478" t="str">
            <v>16.</v>
          </cell>
        </row>
        <row r="1479">
          <cell r="A1479" t="str">
            <v>17.</v>
          </cell>
        </row>
        <row r="1480">
          <cell r="A1480" t="str">
            <v>18.</v>
          </cell>
        </row>
        <row r="1481">
          <cell r="A1481" t="str">
            <v>19.</v>
          </cell>
        </row>
        <row r="1484">
          <cell r="A1484" t="str">
            <v>20.</v>
          </cell>
        </row>
        <row r="1487">
          <cell r="A1487" t="str">
            <v>21.</v>
          </cell>
        </row>
        <row r="1490">
          <cell r="A1490" t="str">
            <v>22.</v>
          </cell>
        </row>
        <row r="1493">
          <cell r="A1493" t="str">
            <v>23.</v>
          </cell>
        </row>
        <row r="1494">
          <cell r="A1494" t="str">
            <v>24.</v>
          </cell>
        </row>
        <row r="1495">
          <cell r="A1495" t="str">
            <v>25.</v>
          </cell>
        </row>
        <row r="1496">
          <cell r="A1496" t="str">
            <v>26.</v>
          </cell>
        </row>
        <row r="1497">
          <cell r="A1497" t="str">
            <v>27.</v>
          </cell>
        </row>
        <row r="1498">
          <cell r="A1498" t="str">
            <v>28.</v>
          </cell>
        </row>
        <row r="1499">
          <cell r="A1499" t="str">
            <v>29.</v>
          </cell>
        </row>
        <row r="1500">
          <cell r="A1500" t="str">
            <v>30.</v>
          </cell>
        </row>
        <row r="1501">
          <cell r="A1501" t="str">
            <v>31.</v>
          </cell>
        </row>
        <row r="1502">
          <cell r="A1502" t="str">
            <v>32.</v>
          </cell>
        </row>
        <row r="1503">
          <cell r="A1503" t="str">
            <v>33.</v>
          </cell>
        </row>
        <row r="1509">
          <cell r="A1509" t="str">
            <v>1.</v>
          </cell>
        </row>
        <row r="1521">
          <cell r="A1521" t="str">
            <v>2.</v>
          </cell>
        </row>
        <row r="1535">
          <cell r="A1535" t="str">
            <v>3.</v>
          </cell>
        </row>
        <row r="1542">
          <cell r="A1542" t="str">
            <v>4.</v>
          </cell>
        </row>
        <row r="1554">
          <cell r="A1554" t="str">
            <v>5.</v>
          </cell>
        </row>
        <row r="1562">
          <cell r="A1562" t="str">
            <v>6.</v>
          </cell>
        </row>
        <row r="1569">
          <cell r="A1569" t="str">
            <v>7.</v>
          </cell>
        </row>
        <row r="1575">
          <cell r="A1575" t="str">
            <v>8.</v>
          </cell>
        </row>
        <row r="1581">
          <cell r="A1581" t="str">
            <v>9.</v>
          </cell>
        </row>
        <row r="1588">
          <cell r="A1588" t="str">
            <v>10.</v>
          </cell>
        </row>
        <row r="1594">
          <cell r="A1594" t="str">
            <v>11.</v>
          </cell>
        </row>
        <row r="1599">
          <cell r="A1599" t="str">
            <v>12.</v>
          </cell>
        </row>
        <row r="1603">
          <cell r="A1603">
            <v>13</v>
          </cell>
        </row>
        <row r="1608">
          <cell r="A1608" t="str">
            <v>14.</v>
          </cell>
        </row>
        <row r="1612">
          <cell r="A1612" t="str">
            <v>15.</v>
          </cell>
        </row>
        <row r="1618">
          <cell r="A1618" t="str">
            <v>16.</v>
          </cell>
        </row>
        <row r="1621">
          <cell r="A1621" t="str">
            <v>17.</v>
          </cell>
        </row>
        <row r="1624">
          <cell r="A1624" t="str">
            <v>18.</v>
          </cell>
        </row>
        <row r="1629">
          <cell r="A1629" t="str">
            <v>19.</v>
          </cell>
        </row>
        <row r="1634">
          <cell r="A1634" t="str">
            <v>20.</v>
          </cell>
        </row>
        <row r="1639">
          <cell r="A1639" t="str">
            <v>21.</v>
          </cell>
        </row>
        <row r="1642">
          <cell r="A1642" t="str">
            <v>22.</v>
          </cell>
        </row>
        <row r="1645">
          <cell r="A1645" t="str">
            <v>23.</v>
          </cell>
        </row>
        <row r="1649">
          <cell r="A1649" t="str">
            <v>24.</v>
          </cell>
        </row>
        <row r="1652">
          <cell r="A1652" t="str">
            <v>25.</v>
          </cell>
        </row>
        <row r="1655">
          <cell r="A1655" t="str">
            <v>26.</v>
          </cell>
        </row>
        <row r="1658">
          <cell r="A1658" t="str">
            <v>27.</v>
          </cell>
        </row>
        <row r="1661">
          <cell r="A1661" t="str">
            <v>28.</v>
          </cell>
        </row>
        <row r="1665">
          <cell r="A1665" t="str">
            <v>29.</v>
          </cell>
        </row>
        <row r="1669">
          <cell r="A1669" t="str">
            <v>30.</v>
          </cell>
        </row>
        <row r="1673">
          <cell r="A1673" t="str">
            <v>31.</v>
          </cell>
        </row>
        <row r="1678">
          <cell r="A1678" t="str">
            <v>32.</v>
          </cell>
        </row>
        <row r="1683">
          <cell r="A1683" t="str">
            <v>33.</v>
          </cell>
        </row>
        <row r="1687">
          <cell r="A1687" t="str">
            <v>34.</v>
          </cell>
        </row>
        <row r="1691">
          <cell r="A1691" t="str">
            <v>35.</v>
          </cell>
        </row>
        <row r="1698">
          <cell r="A1698">
            <v>1</v>
          </cell>
        </row>
        <row r="1699">
          <cell r="A1699">
            <v>2</v>
          </cell>
        </row>
        <row r="1700">
          <cell r="A1700">
            <v>3</v>
          </cell>
        </row>
        <row r="1701">
          <cell r="A1701">
            <v>4</v>
          </cell>
        </row>
        <row r="1702">
          <cell r="A1702">
            <v>5</v>
          </cell>
        </row>
        <row r="1703">
          <cell r="A1703">
            <v>6</v>
          </cell>
        </row>
        <row r="1704">
          <cell r="A1704">
            <v>7</v>
          </cell>
        </row>
        <row r="1705">
          <cell r="A1705">
            <v>8</v>
          </cell>
        </row>
        <row r="1706">
          <cell r="A1706">
            <v>9</v>
          </cell>
        </row>
        <row r="1707">
          <cell r="A1707">
            <v>10</v>
          </cell>
        </row>
        <row r="1708">
          <cell r="A1708">
            <v>11</v>
          </cell>
        </row>
        <row r="1709">
          <cell r="A1709">
            <v>12</v>
          </cell>
        </row>
        <row r="1710">
          <cell r="A1710">
            <v>13</v>
          </cell>
        </row>
        <row r="1711">
          <cell r="A1711">
            <v>14</v>
          </cell>
        </row>
        <row r="1712">
          <cell r="A1712">
            <v>15</v>
          </cell>
        </row>
        <row r="1713">
          <cell r="A1713">
            <v>16</v>
          </cell>
        </row>
        <row r="1714">
          <cell r="A1714">
            <v>17</v>
          </cell>
        </row>
        <row r="1715">
          <cell r="A1715">
            <v>18</v>
          </cell>
        </row>
        <row r="1716">
          <cell r="A1716">
            <v>19</v>
          </cell>
        </row>
        <row r="1720">
          <cell r="A1720">
            <v>1</v>
          </cell>
        </row>
        <row r="1721">
          <cell r="A1721">
            <v>2</v>
          </cell>
        </row>
        <row r="1722">
          <cell r="A1722">
            <v>3</v>
          </cell>
        </row>
        <row r="1723">
          <cell r="A1723">
            <v>4</v>
          </cell>
        </row>
        <row r="1724">
          <cell r="A1724">
            <v>5</v>
          </cell>
        </row>
        <row r="1725">
          <cell r="A1725">
            <v>6</v>
          </cell>
        </row>
        <row r="1726">
          <cell r="A1726">
            <v>7</v>
          </cell>
        </row>
        <row r="1727">
          <cell r="A1727">
            <v>8</v>
          </cell>
        </row>
        <row r="1728">
          <cell r="A1728">
            <v>9</v>
          </cell>
        </row>
        <row r="1729">
          <cell r="A1729">
            <v>10</v>
          </cell>
        </row>
        <row r="1730">
          <cell r="A1730">
            <v>11</v>
          </cell>
        </row>
        <row r="1731">
          <cell r="A1731">
            <v>12</v>
          </cell>
        </row>
        <row r="1732">
          <cell r="A1732">
            <v>13</v>
          </cell>
        </row>
        <row r="1733">
          <cell r="A1733">
            <v>14</v>
          </cell>
        </row>
        <row r="1734">
          <cell r="A1734">
            <v>15</v>
          </cell>
        </row>
        <row r="1735">
          <cell r="A1735">
            <v>16</v>
          </cell>
        </row>
        <row r="1736">
          <cell r="A1736">
            <v>17</v>
          </cell>
        </row>
        <row r="1737">
          <cell r="A1737">
            <v>18</v>
          </cell>
        </row>
        <row r="1738">
          <cell r="A1738">
            <v>19</v>
          </cell>
        </row>
        <row r="1739">
          <cell r="A1739">
            <v>20</v>
          </cell>
        </row>
        <row r="1740">
          <cell r="A1740">
            <v>21</v>
          </cell>
        </row>
        <row r="1741">
          <cell r="A1741">
            <v>22</v>
          </cell>
        </row>
        <row r="1742">
          <cell r="A1742">
            <v>23</v>
          </cell>
        </row>
        <row r="1743">
          <cell r="A1743">
            <v>24</v>
          </cell>
        </row>
        <row r="1744">
          <cell r="A1744">
            <v>25</v>
          </cell>
        </row>
        <row r="1745">
          <cell r="A1745">
            <v>26</v>
          </cell>
        </row>
        <row r="1746">
          <cell r="A1746">
            <v>27</v>
          </cell>
        </row>
        <row r="1747">
          <cell r="A1747">
            <v>28</v>
          </cell>
        </row>
        <row r="1748">
          <cell r="A1748">
            <v>29</v>
          </cell>
        </row>
        <row r="1749">
          <cell r="A1749">
            <v>30</v>
          </cell>
        </row>
        <row r="1754">
          <cell r="A1754">
            <v>31</v>
          </cell>
        </row>
        <row r="1760">
          <cell r="A1760">
            <v>32</v>
          </cell>
        </row>
        <row r="1763">
          <cell r="A1763">
            <v>33</v>
          </cell>
        </row>
        <row r="1765">
          <cell r="A1765">
            <v>34</v>
          </cell>
        </row>
        <row r="1769">
          <cell r="A1769">
            <v>1</v>
          </cell>
        </row>
        <row r="1770">
          <cell r="A1770">
            <v>2</v>
          </cell>
        </row>
        <row r="1771">
          <cell r="A1771">
            <v>3</v>
          </cell>
        </row>
        <row r="1772">
          <cell r="A1772">
            <v>4</v>
          </cell>
        </row>
        <row r="1773">
          <cell r="A1773">
            <v>5</v>
          </cell>
        </row>
        <row r="1774">
          <cell r="A1774">
            <v>6</v>
          </cell>
        </row>
        <row r="1775">
          <cell r="A1775">
            <v>7</v>
          </cell>
        </row>
        <row r="1776">
          <cell r="A1776">
            <v>8</v>
          </cell>
        </row>
        <row r="1777">
          <cell r="A1777">
            <v>9</v>
          </cell>
        </row>
        <row r="1778">
          <cell r="A1778">
            <v>10</v>
          </cell>
        </row>
        <row r="1779">
          <cell r="A1779">
            <v>11</v>
          </cell>
        </row>
        <row r="1780">
          <cell r="A1780">
            <v>12</v>
          </cell>
        </row>
        <row r="1781">
          <cell r="A1781">
            <v>13</v>
          </cell>
        </row>
        <row r="1782">
          <cell r="A1782">
            <v>14</v>
          </cell>
        </row>
        <row r="1783">
          <cell r="A1783">
            <v>15</v>
          </cell>
        </row>
        <row r="1784">
          <cell r="A1784">
            <v>16</v>
          </cell>
        </row>
        <row r="1785">
          <cell r="A1785">
            <v>17</v>
          </cell>
        </row>
        <row r="1789">
          <cell r="A1789">
            <v>1</v>
          </cell>
        </row>
        <row r="1790">
          <cell r="A1790">
            <v>2</v>
          </cell>
        </row>
        <row r="1791">
          <cell r="A1791">
            <v>3</v>
          </cell>
        </row>
        <row r="1792">
          <cell r="A1792">
            <v>4</v>
          </cell>
        </row>
        <row r="1793">
          <cell r="A1793">
            <v>5</v>
          </cell>
        </row>
        <row r="1794">
          <cell r="A1794">
            <v>6</v>
          </cell>
        </row>
        <row r="1795">
          <cell r="A1795">
            <v>7</v>
          </cell>
        </row>
        <row r="1796">
          <cell r="A1796">
            <v>8</v>
          </cell>
        </row>
        <row r="1797">
          <cell r="A1797">
            <v>9</v>
          </cell>
        </row>
        <row r="1798">
          <cell r="A1798">
            <v>10</v>
          </cell>
        </row>
        <row r="1799">
          <cell r="A1799">
            <v>11</v>
          </cell>
        </row>
        <row r="1800">
          <cell r="A1800">
            <v>12</v>
          </cell>
        </row>
        <row r="1801">
          <cell r="A1801">
            <v>13</v>
          </cell>
        </row>
        <row r="1802">
          <cell r="A1802">
            <v>14</v>
          </cell>
        </row>
        <row r="1803">
          <cell r="A1803">
            <v>15</v>
          </cell>
        </row>
        <row r="1804">
          <cell r="A1804">
            <v>16</v>
          </cell>
        </row>
        <row r="1805">
          <cell r="A1805">
            <v>17</v>
          </cell>
        </row>
        <row r="1806">
          <cell r="A1806">
            <v>18</v>
          </cell>
        </row>
        <row r="1807">
          <cell r="A1807">
            <v>19</v>
          </cell>
        </row>
        <row r="1808">
          <cell r="A1808">
            <v>20</v>
          </cell>
        </row>
        <row r="1809">
          <cell r="A1809">
            <v>21</v>
          </cell>
        </row>
        <row r="1810">
          <cell r="A1810">
            <v>22</v>
          </cell>
        </row>
        <row r="1816">
          <cell r="A1816">
            <v>1</v>
          </cell>
        </row>
        <row r="1817">
          <cell r="A1817">
            <v>2</v>
          </cell>
        </row>
        <row r="1818">
          <cell r="A1818">
            <v>3</v>
          </cell>
        </row>
        <row r="1819">
          <cell r="A1819">
            <v>4</v>
          </cell>
        </row>
        <row r="1820">
          <cell r="A1820">
            <v>5</v>
          </cell>
        </row>
        <row r="1821">
          <cell r="A1821">
            <v>6</v>
          </cell>
        </row>
        <row r="1822">
          <cell r="A1822">
            <v>7</v>
          </cell>
        </row>
        <row r="1823">
          <cell r="A1823">
            <v>8</v>
          </cell>
        </row>
        <row r="1824">
          <cell r="A1824">
            <v>9</v>
          </cell>
        </row>
        <row r="1825">
          <cell r="A1825">
            <v>10</v>
          </cell>
        </row>
        <row r="1826">
          <cell r="A1826">
            <v>11</v>
          </cell>
        </row>
        <row r="1827">
          <cell r="A1827">
            <v>12</v>
          </cell>
        </row>
        <row r="1828">
          <cell r="A1828">
            <v>13</v>
          </cell>
        </row>
        <row r="1829">
          <cell r="A1829">
            <v>14</v>
          </cell>
        </row>
        <row r="1830">
          <cell r="A1830">
            <v>15</v>
          </cell>
        </row>
        <row r="1831">
          <cell r="A1831">
            <v>16</v>
          </cell>
        </row>
        <row r="1832">
          <cell r="A1832">
            <v>17</v>
          </cell>
        </row>
        <row r="1833">
          <cell r="A1833">
            <v>18</v>
          </cell>
        </row>
        <row r="1834">
          <cell r="A1834">
            <v>19</v>
          </cell>
        </row>
        <row r="1835">
          <cell r="A1835">
            <v>20</v>
          </cell>
        </row>
        <row r="1836">
          <cell r="A1836">
            <v>21</v>
          </cell>
        </row>
        <row r="1837">
          <cell r="A1837">
            <v>22</v>
          </cell>
        </row>
        <row r="1838">
          <cell r="A1838">
            <v>23</v>
          </cell>
        </row>
        <row r="1839">
          <cell r="A1839">
            <v>24</v>
          </cell>
        </row>
        <row r="1840">
          <cell r="A1840">
            <v>25</v>
          </cell>
        </row>
        <row r="1841">
          <cell r="A1841">
            <v>26</v>
          </cell>
        </row>
        <row r="1842">
          <cell r="A1842">
            <v>27</v>
          </cell>
        </row>
        <row r="1843">
          <cell r="A1843">
            <v>28</v>
          </cell>
        </row>
        <row r="1844">
          <cell r="A1844">
            <v>29</v>
          </cell>
        </row>
        <row r="1845">
          <cell r="A1845">
            <v>30</v>
          </cell>
        </row>
        <row r="1847">
          <cell r="A1847">
            <v>31</v>
          </cell>
        </row>
        <row r="1862">
          <cell r="A1862">
            <v>32</v>
          </cell>
        </row>
        <row r="1868">
          <cell r="A1868">
            <v>33</v>
          </cell>
        </row>
        <row r="1869">
          <cell r="A1869">
            <v>34</v>
          </cell>
        </row>
        <row r="1870">
          <cell r="A1870">
            <v>35</v>
          </cell>
        </row>
        <row r="1871">
          <cell r="A1871">
            <v>36</v>
          </cell>
        </row>
        <row r="1872">
          <cell r="A1872">
            <v>37</v>
          </cell>
        </row>
        <row r="1873">
          <cell r="A1873">
            <v>38</v>
          </cell>
        </row>
        <row r="1874">
          <cell r="A1874">
            <v>39</v>
          </cell>
        </row>
        <row r="1875">
          <cell r="A1875">
            <v>40</v>
          </cell>
        </row>
        <row r="1876">
          <cell r="A1876">
            <v>41</v>
          </cell>
        </row>
        <row r="1877">
          <cell r="A1877">
            <v>42</v>
          </cell>
        </row>
        <row r="1878">
          <cell r="A1878">
            <v>43</v>
          </cell>
        </row>
        <row r="1879">
          <cell r="A1879">
            <v>44</v>
          </cell>
        </row>
        <row r="1880">
          <cell r="A1880">
            <v>45</v>
          </cell>
        </row>
        <row r="1881">
          <cell r="A1881">
            <v>46</v>
          </cell>
        </row>
        <row r="1885">
          <cell r="A1885">
            <v>1</v>
          </cell>
        </row>
        <row r="1886">
          <cell r="A1886">
            <v>2</v>
          </cell>
        </row>
        <row r="1887">
          <cell r="A1887">
            <v>3</v>
          </cell>
        </row>
        <row r="1888">
          <cell r="A1888">
            <v>4</v>
          </cell>
        </row>
        <row r="1889">
          <cell r="A1889">
            <v>5</v>
          </cell>
        </row>
        <row r="1890">
          <cell r="A1890">
            <v>6</v>
          </cell>
        </row>
        <row r="1891">
          <cell r="A1891">
            <v>7</v>
          </cell>
        </row>
        <row r="1892">
          <cell r="A1892">
            <v>8</v>
          </cell>
        </row>
        <row r="1893">
          <cell r="A1893">
            <v>9</v>
          </cell>
        </row>
        <row r="1894">
          <cell r="A1894">
            <v>10</v>
          </cell>
        </row>
        <row r="1895">
          <cell r="A1895">
            <v>11</v>
          </cell>
        </row>
        <row r="1896">
          <cell r="A1896">
            <v>12</v>
          </cell>
        </row>
        <row r="1897">
          <cell r="A1897">
            <v>13</v>
          </cell>
        </row>
        <row r="1898">
          <cell r="A1898">
            <v>14</v>
          </cell>
        </row>
        <row r="1899">
          <cell r="A1899">
            <v>15</v>
          </cell>
        </row>
        <row r="1900">
          <cell r="A1900">
            <v>16</v>
          </cell>
        </row>
        <row r="1901">
          <cell r="A1901">
            <v>17</v>
          </cell>
        </row>
        <row r="1902">
          <cell r="A1902">
            <v>18</v>
          </cell>
        </row>
        <row r="1903">
          <cell r="A1903">
            <v>19</v>
          </cell>
        </row>
        <row r="1904">
          <cell r="A1904">
            <v>20</v>
          </cell>
        </row>
        <row r="1905">
          <cell r="A1905">
            <v>21</v>
          </cell>
        </row>
        <row r="1906">
          <cell r="A1906">
            <v>22</v>
          </cell>
        </row>
        <row r="1907">
          <cell r="A1907">
            <v>23</v>
          </cell>
        </row>
        <row r="1908">
          <cell r="A1908">
            <v>24</v>
          </cell>
        </row>
        <row r="1909">
          <cell r="A1909">
            <v>25</v>
          </cell>
        </row>
        <row r="1910">
          <cell r="A1910">
            <v>26</v>
          </cell>
        </row>
        <row r="1911">
          <cell r="A1911">
            <v>27</v>
          </cell>
        </row>
        <row r="1912">
          <cell r="A1912">
            <v>28</v>
          </cell>
        </row>
        <row r="1913">
          <cell r="A1913">
            <v>29</v>
          </cell>
        </row>
        <row r="1914">
          <cell r="A1914">
            <v>30</v>
          </cell>
        </row>
        <row r="1915">
          <cell r="A1915">
            <v>31</v>
          </cell>
        </row>
        <row r="1922">
          <cell r="A1922" t="str">
            <v>1.</v>
          </cell>
        </row>
        <row r="1948">
          <cell r="A1948" t="str">
            <v>1.</v>
          </cell>
        </row>
        <row r="1951">
          <cell r="A1951" t="str">
            <v>2.</v>
          </cell>
        </row>
        <row r="1954">
          <cell r="A1954" t="str">
            <v>3.</v>
          </cell>
        </row>
        <row r="1958">
          <cell r="A1958" t="str">
            <v>4.</v>
          </cell>
        </row>
        <row r="1961">
          <cell r="A1961" t="str">
            <v>5.</v>
          </cell>
        </row>
        <row r="1964">
          <cell r="A1964" t="str">
            <v>6.</v>
          </cell>
        </row>
        <row r="1967">
          <cell r="A1967" t="str">
            <v>7.</v>
          </cell>
        </row>
        <row r="1970">
          <cell r="A1970" t="str">
            <v>8.</v>
          </cell>
        </row>
        <row r="1974">
          <cell r="A1974" t="str">
            <v>9.</v>
          </cell>
        </row>
        <row r="1977">
          <cell r="A1977" t="str">
            <v>10.</v>
          </cell>
        </row>
        <row r="1979">
          <cell r="A1979" t="str">
            <v>11.</v>
          </cell>
        </row>
        <row r="1981">
          <cell r="A1981" t="str">
            <v>12.</v>
          </cell>
        </row>
        <row r="1984">
          <cell r="A1984" t="str">
            <v>13.</v>
          </cell>
        </row>
        <row r="1989">
          <cell r="A1989" t="str">
            <v>14.</v>
          </cell>
        </row>
        <row r="1993">
          <cell r="A1993" t="str">
            <v>15.</v>
          </cell>
        </row>
        <row r="1996">
          <cell r="A1996" t="str">
            <v>16.</v>
          </cell>
        </row>
        <row r="2000">
          <cell r="A2000" t="str">
            <v>17.</v>
          </cell>
        </row>
        <row r="2002">
          <cell r="A2002" t="str">
            <v>18.</v>
          </cell>
        </row>
        <row r="2004">
          <cell r="A2004" t="str">
            <v>19.</v>
          </cell>
        </row>
        <row r="2006">
          <cell r="A2006" t="str">
            <v>20.</v>
          </cell>
        </row>
        <row r="2009">
          <cell r="A2009" t="str">
            <v>1.</v>
          </cell>
        </row>
        <row r="2014">
          <cell r="A2014" t="str">
            <v>2.</v>
          </cell>
        </row>
        <row r="2019">
          <cell r="A2019" t="str">
            <v>3.</v>
          </cell>
        </row>
        <row r="2023">
          <cell r="A2023" t="str">
            <v>4.</v>
          </cell>
        </row>
        <row r="2025">
          <cell r="A2025" t="str">
            <v>5.</v>
          </cell>
        </row>
        <row r="2027">
          <cell r="A2027" t="str">
            <v>6.</v>
          </cell>
        </row>
        <row r="2029">
          <cell r="A2029" t="str">
            <v>7.</v>
          </cell>
        </row>
        <row r="2031">
          <cell r="A2031" t="str">
            <v>8.</v>
          </cell>
        </row>
        <row r="2035">
          <cell r="A2035" t="str">
            <v>9.</v>
          </cell>
        </row>
        <row r="2039">
          <cell r="A2039" t="str">
            <v>1.</v>
          </cell>
        </row>
        <row r="2044">
          <cell r="A2044" t="str">
            <v>1.</v>
          </cell>
        </row>
        <row r="2047">
          <cell r="A2047" t="str">
            <v>2.</v>
          </cell>
        </row>
        <row r="2050">
          <cell r="A2050" t="str">
            <v>3.</v>
          </cell>
        </row>
        <row r="2054">
          <cell r="A2054" t="str">
            <v>4.</v>
          </cell>
        </row>
        <row r="2056">
          <cell r="A2056" t="str">
            <v>5.</v>
          </cell>
        </row>
        <row r="2058">
          <cell r="A2058" t="str">
            <v>6.</v>
          </cell>
        </row>
        <row r="2063">
          <cell r="A2063" t="str">
            <v>7.</v>
          </cell>
        </row>
        <row r="2066">
          <cell r="A2066" t="str">
            <v>8.</v>
          </cell>
        </row>
        <row r="2068">
          <cell r="A2068" t="str">
            <v>9.</v>
          </cell>
        </row>
        <row r="2075">
          <cell r="A2075">
            <v>1</v>
          </cell>
        </row>
        <row r="2087">
          <cell r="A2087" t="str">
            <v>1.1</v>
          </cell>
        </row>
        <row r="2091">
          <cell r="A2091" t="str">
            <v>2.1</v>
          </cell>
        </row>
        <row r="2093">
          <cell r="A2093" t="str">
            <v>2.2</v>
          </cell>
        </row>
        <row r="2095">
          <cell r="A2095" t="str">
            <v>2.3</v>
          </cell>
        </row>
        <row r="2099">
          <cell r="A2099" t="str">
            <v>3.1</v>
          </cell>
        </row>
        <row r="2101">
          <cell r="A2101" t="str">
            <v>3.2</v>
          </cell>
        </row>
        <row r="2106">
          <cell r="A2106" t="str">
            <v>4.1</v>
          </cell>
        </row>
        <row r="2108">
          <cell r="A2108" t="str">
            <v>4.2</v>
          </cell>
        </row>
        <row r="2112">
          <cell r="A2112" t="str">
            <v>5.1</v>
          </cell>
        </row>
        <row r="2114">
          <cell r="A2114" t="str">
            <v>5.2</v>
          </cell>
        </row>
        <row r="2118">
          <cell r="A2118" t="str">
            <v>6.1</v>
          </cell>
        </row>
        <row r="2120">
          <cell r="A2120" t="str">
            <v>6.2</v>
          </cell>
        </row>
        <row r="2122">
          <cell r="A2122" t="str">
            <v>6.3</v>
          </cell>
        </row>
        <row r="2124">
          <cell r="A2124" t="str">
            <v>6.4</v>
          </cell>
        </row>
        <row r="2126">
          <cell r="A2126" t="str">
            <v>6.5</v>
          </cell>
        </row>
        <row r="2133">
          <cell r="A2133" t="str">
            <v>20.1</v>
          </cell>
        </row>
        <row r="2135">
          <cell r="A2135" t="str">
            <v>20.2</v>
          </cell>
        </row>
        <row r="2137">
          <cell r="A2137" t="str">
            <v>20.3</v>
          </cell>
        </row>
        <row r="2139">
          <cell r="A2139" t="str">
            <v>20.4</v>
          </cell>
        </row>
        <row r="2143">
          <cell r="A2143" t="str">
            <v>21.1</v>
          </cell>
        </row>
        <row r="2148">
          <cell r="A2148" t="str">
            <v>22.1</v>
          </cell>
        </row>
        <row r="2150">
          <cell r="A2150" t="str">
            <v>22.2</v>
          </cell>
        </row>
        <row r="2155">
          <cell r="A2155" t="str">
            <v>24.1</v>
          </cell>
        </row>
        <row r="2157">
          <cell r="A2157" t="str">
            <v>24.2</v>
          </cell>
        </row>
        <row r="2159">
          <cell r="A2159" t="str">
            <v>24.3</v>
          </cell>
        </row>
        <row r="2161">
          <cell r="A2161" t="str">
            <v>24.4</v>
          </cell>
        </row>
        <row r="2165">
          <cell r="A2165" t="str">
            <v>25.1</v>
          </cell>
        </row>
        <row r="2167">
          <cell r="A2167" t="str">
            <v>25.2</v>
          </cell>
        </row>
        <row r="2170">
          <cell r="A2170" t="str">
            <v>26.1</v>
          </cell>
        </row>
        <row r="2172">
          <cell r="A2172" t="str">
            <v>26.2</v>
          </cell>
        </row>
        <row r="2178">
          <cell r="A2178" t="str">
            <v>27.1</v>
          </cell>
        </row>
        <row r="2180">
          <cell r="A2180" t="str">
            <v>27.2</v>
          </cell>
        </row>
        <row r="2185">
          <cell r="A2185" t="str">
            <v>28.1</v>
          </cell>
        </row>
        <row r="2190">
          <cell r="A2190" t="str">
            <v>29.1</v>
          </cell>
        </row>
        <row r="2192">
          <cell r="A2192" t="str">
            <v>29.2</v>
          </cell>
        </row>
        <row r="2196">
          <cell r="A2196" t="str">
            <v>30.1</v>
          </cell>
        </row>
        <row r="2198">
          <cell r="A2198" t="str">
            <v>30.2</v>
          </cell>
        </row>
        <row r="2202">
          <cell r="A2202" t="str">
            <v>31.1</v>
          </cell>
        </row>
        <row r="2204">
          <cell r="A2204" t="str">
            <v>31.2</v>
          </cell>
        </row>
        <row r="2210">
          <cell r="A2210" t="str">
            <v>32.1</v>
          </cell>
        </row>
        <row r="2212">
          <cell r="A2212" t="str">
            <v>32.2</v>
          </cell>
        </row>
        <row r="2214">
          <cell r="A2214" t="str">
            <v>32.3</v>
          </cell>
        </row>
        <row r="2216">
          <cell r="A2216" t="str">
            <v>32.4</v>
          </cell>
        </row>
        <row r="2222">
          <cell r="A2222" t="str">
            <v>33.1</v>
          </cell>
        </row>
        <row r="2224">
          <cell r="A2224" t="str">
            <v>33.2</v>
          </cell>
        </row>
        <row r="2228">
          <cell r="A2228" t="str">
            <v>34.1</v>
          </cell>
        </row>
        <row r="2230">
          <cell r="A2230" t="str">
            <v>34.2</v>
          </cell>
        </row>
        <row r="2236">
          <cell r="A2236" t="str">
            <v>35.1</v>
          </cell>
        </row>
        <row r="2238">
          <cell r="A2238" t="str">
            <v>35.2</v>
          </cell>
        </row>
        <row r="2242">
          <cell r="A2242" t="str">
            <v>35a.1</v>
          </cell>
        </row>
        <row r="2248">
          <cell r="A2248" t="str">
            <v>36.1</v>
          </cell>
        </row>
        <row r="2252">
          <cell r="A2252" t="str">
            <v>37.1</v>
          </cell>
        </row>
        <row r="2259">
          <cell r="A2259" t="str">
            <v>38.1</v>
          </cell>
        </row>
        <row r="2261">
          <cell r="A2261" t="str">
            <v>38.2</v>
          </cell>
        </row>
        <row r="2265">
          <cell r="A2265" t="str">
            <v>39.1</v>
          </cell>
        </row>
        <row r="2270">
          <cell r="A2270" t="str">
            <v>40.1</v>
          </cell>
        </row>
        <row r="2272">
          <cell r="A2272" t="str">
            <v>40.2</v>
          </cell>
        </row>
        <row r="2276">
          <cell r="A2276" t="str">
            <v>42.1</v>
          </cell>
        </row>
        <row r="2278">
          <cell r="A2278" t="str">
            <v>42.2</v>
          </cell>
        </row>
        <row r="2280">
          <cell r="A2280" t="str">
            <v>42.3</v>
          </cell>
        </row>
        <row r="2282">
          <cell r="A2282" t="str">
            <v>42.4</v>
          </cell>
        </row>
        <row r="2287">
          <cell r="A2287" t="str">
            <v>50.1</v>
          </cell>
        </row>
        <row r="2290">
          <cell r="A2290" t="str">
            <v>51.1</v>
          </cell>
        </row>
        <row r="2292">
          <cell r="A2292" t="str">
            <v>51.2</v>
          </cell>
        </row>
        <row r="2296">
          <cell r="A2296" t="str">
            <v>52.1</v>
          </cell>
        </row>
        <row r="2300">
          <cell r="A2300" t="str">
            <v>60.1</v>
          </cell>
        </row>
        <row r="2303">
          <cell r="A2303" t="str">
            <v>60.2</v>
          </cell>
        </row>
        <row r="2305">
          <cell r="A2305" t="str">
            <v>60.3</v>
          </cell>
        </row>
        <row r="2307">
          <cell r="A2307" t="str">
            <v>60.4</v>
          </cell>
        </row>
        <row r="2311">
          <cell r="A2311" t="str">
            <v>61.1</v>
          </cell>
        </row>
        <row r="2314">
          <cell r="A2314" t="str">
            <v>61.2 a další</v>
          </cell>
        </row>
        <row r="2318">
          <cell r="A2318" t="str">
            <v>62.1</v>
          </cell>
        </row>
        <row r="2321">
          <cell r="A2321" t="str">
            <v>62.2 a další</v>
          </cell>
        </row>
      </sheetData>
      <sheetData sheetId="5">
        <row r="11">
          <cell r="A11" t="str">
            <v>1.</v>
          </cell>
        </row>
        <row r="12">
          <cell r="A12" t="str">
            <v>2.</v>
          </cell>
        </row>
        <row r="13">
          <cell r="A13" t="str">
            <v>3.</v>
          </cell>
        </row>
        <row r="15">
          <cell r="A15" t="str">
            <v>4.</v>
          </cell>
        </row>
        <row r="16">
          <cell r="A16" t="str">
            <v>5.</v>
          </cell>
        </row>
        <row r="19">
          <cell r="A19" t="str">
            <v>6.</v>
          </cell>
        </row>
        <row r="20">
          <cell r="A20" t="str">
            <v>7.</v>
          </cell>
        </row>
        <row r="21">
          <cell r="A21" t="str">
            <v>8.</v>
          </cell>
        </row>
        <row r="23">
          <cell r="A23" t="str">
            <v>9.</v>
          </cell>
        </row>
        <row r="24">
          <cell r="A24" t="str">
            <v>10.</v>
          </cell>
        </row>
        <row r="29">
          <cell r="A29" t="str">
            <v>1.</v>
          </cell>
        </row>
        <row r="30">
          <cell r="A30" t="str">
            <v>2.</v>
          </cell>
        </row>
        <row r="31">
          <cell r="A31" t="str">
            <v>3.</v>
          </cell>
        </row>
        <row r="32">
          <cell r="A32" t="str">
            <v>4.</v>
          </cell>
        </row>
        <row r="33">
          <cell r="A33" t="str">
            <v>6.</v>
          </cell>
        </row>
        <row r="34">
          <cell r="A34" t="str">
            <v>7.</v>
          </cell>
        </row>
        <row r="35">
          <cell r="A35" t="str">
            <v>8.</v>
          </cell>
        </row>
        <row r="36">
          <cell r="A36" t="str">
            <v>9.</v>
          </cell>
        </row>
        <row r="37">
          <cell r="A37" t="str">
            <v>10.</v>
          </cell>
        </row>
        <row r="42">
          <cell r="A42" t="str">
            <v>1.</v>
          </cell>
        </row>
        <row r="43">
          <cell r="A43" t="str">
            <v>2.</v>
          </cell>
        </row>
        <row r="44">
          <cell r="A44" t="str">
            <v>3.</v>
          </cell>
        </row>
        <row r="45">
          <cell r="A45" t="str">
            <v>4.</v>
          </cell>
        </row>
        <row r="46">
          <cell r="A46" t="str">
            <v>5.</v>
          </cell>
        </row>
        <row r="47">
          <cell r="A47" t="str">
            <v>6.</v>
          </cell>
        </row>
        <row r="48">
          <cell r="A48" t="str">
            <v>7.</v>
          </cell>
        </row>
        <row r="53">
          <cell r="A53" t="str">
            <v>1.</v>
          </cell>
        </row>
        <row r="54">
          <cell r="A54" t="str">
            <v>2.</v>
          </cell>
        </row>
        <row r="55">
          <cell r="A55" t="str">
            <v>3.</v>
          </cell>
        </row>
        <row r="56">
          <cell r="A56" t="str">
            <v>4.</v>
          </cell>
        </row>
        <row r="57">
          <cell r="A57" t="str">
            <v>5.</v>
          </cell>
        </row>
        <row r="58">
          <cell r="A58" t="str">
            <v>6.</v>
          </cell>
        </row>
        <row r="63">
          <cell r="A63" t="str">
            <v>1.</v>
          </cell>
        </row>
        <row r="64">
          <cell r="A64" t="str">
            <v>2.</v>
          </cell>
        </row>
        <row r="65">
          <cell r="A65" t="str">
            <v>3.</v>
          </cell>
        </row>
        <row r="66">
          <cell r="A66" t="str">
            <v>4.</v>
          </cell>
        </row>
        <row r="67">
          <cell r="A67" t="str">
            <v>5.</v>
          </cell>
        </row>
        <row r="68">
          <cell r="A68" t="str">
            <v>6.</v>
          </cell>
        </row>
        <row r="69">
          <cell r="A69" t="str">
            <v>7.</v>
          </cell>
        </row>
        <row r="70">
          <cell r="A70" t="str">
            <v>8.</v>
          </cell>
        </row>
        <row r="71">
          <cell r="A71" t="str">
            <v>9.</v>
          </cell>
        </row>
        <row r="72">
          <cell r="A72" t="str">
            <v>10.</v>
          </cell>
        </row>
        <row r="77">
          <cell r="A77" t="str">
            <v>1.</v>
          </cell>
        </row>
        <row r="78">
          <cell r="A78" t="str">
            <v>2.</v>
          </cell>
        </row>
        <row r="79">
          <cell r="A79" t="str">
            <v>3.</v>
          </cell>
        </row>
        <row r="80">
          <cell r="A80" t="str">
            <v>4.</v>
          </cell>
        </row>
        <row r="81">
          <cell r="A81" t="str">
            <v>5.</v>
          </cell>
        </row>
        <row r="82">
          <cell r="A82" t="str">
            <v>6.</v>
          </cell>
        </row>
        <row r="83">
          <cell r="A83" t="str">
            <v>7.</v>
          </cell>
        </row>
        <row r="84">
          <cell r="A84" t="str">
            <v>8.</v>
          </cell>
        </row>
        <row r="85">
          <cell r="A85" t="str">
            <v>9.</v>
          </cell>
        </row>
        <row r="86">
          <cell r="A86" t="str">
            <v>10.</v>
          </cell>
        </row>
        <row r="87">
          <cell r="A87" t="str">
            <v>11.</v>
          </cell>
        </row>
        <row r="88">
          <cell r="A88" t="str">
            <v>12.</v>
          </cell>
        </row>
        <row r="89">
          <cell r="A89" t="str">
            <v>13.</v>
          </cell>
        </row>
        <row r="90">
          <cell r="A90" t="str">
            <v>14.</v>
          </cell>
        </row>
        <row r="91">
          <cell r="A91" t="str">
            <v>15.</v>
          </cell>
        </row>
        <row r="92">
          <cell r="A92" t="str">
            <v>16.</v>
          </cell>
        </row>
        <row r="93">
          <cell r="A93" t="str">
            <v>17.</v>
          </cell>
        </row>
        <row r="94">
          <cell r="A94" t="str">
            <v>18.</v>
          </cell>
        </row>
        <row r="95">
          <cell r="A95" t="str">
            <v>19.</v>
          </cell>
        </row>
        <row r="96">
          <cell r="A96" t="str">
            <v>20.</v>
          </cell>
        </row>
        <row r="97">
          <cell r="A97" t="str">
            <v>21.</v>
          </cell>
        </row>
        <row r="98">
          <cell r="A98" t="str">
            <v>22.</v>
          </cell>
        </row>
        <row r="104">
          <cell r="A104" t="str">
            <v>1.</v>
          </cell>
        </row>
        <row r="107">
          <cell r="A107" t="str">
            <v>2.</v>
          </cell>
        </row>
        <row r="112">
          <cell r="A112" t="str">
            <v>3.</v>
          </cell>
        </row>
        <row r="114">
          <cell r="A114" t="str">
            <v>4.</v>
          </cell>
        </row>
        <row r="116">
          <cell r="A116" t="str">
            <v>5.</v>
          </cell>
        </row>
        <row r="119">
          <cell r="A119" t="str">
            <v>6.</v>
          </cell>
        </row>
        <row r="121">
          <cell r="A121" t="str">
            <v>7.</v>
          </cell>
        </row>
        <row r="123">
          <cell r="A123" t="str">
            <v>8.</v>
          </cell>
        </row>
        <row r="129">
          <cell r="A129" t="str">
            <v>9.</v>
          </cell>
        </row>
        <row r="131">
          <cell r="A131" t="str">
            <v>10.</v>
          </cell>
        </row>
        <row r="134">
          <cell r="A134" t="str">
            <v>11.</v>
          </cell>
        </row>
        <row r="138">
          <cell r="A138" t="str">
            <v>12.</v>
          </cell>
        </row>
        <row r="141">
          <cell r="A141" t="str">
            <v>13.</v>
          </cell>
        </row>
        <row r="144">
          <cell r="A144" t="str">
            <v>14.</v>
          </cell>
        </row>
        <row r="147">
          <cell r="A147" t="str">
            <v>15.</v>
          </cell>
        </row>
        <row r="150">
          <cell r="A150" t="str">
            <v>16.</v>
          </cell>
        </row>
        <row r="152">
          <cell r="A152" t="str">
            <v>17.</v>
          </cell>
        </row>
        <row r="156">
          <cell r="A156" t="str">
            <v>18.</v>
          </cell>
        </row>
        <row r="168">
          <cell r="A168" t="str">
            <v>19.</v>
          </cell>
        </row>
        <row r="171">
          <cell r="A171" t="str">
            <v>20.</v>
          </cell>
        </row>
        <row r="176">
          <cell r="A176" t="str">
            <v>21.</v>
          </cell>
        </row>
        <row r="178">
          <cell r="A178" t="str">
            <v>22.</v>
          </cell>
        </row>
        <row r="182">
          <cell r="A182" t="str">
            <v>23.</v>
          </cell>
        </row>
        <row r="187">
          <cell r="A187" t="str">
            <v>1.</v>
          </cell>
        </row>
        <row r="188">
          <cell r="A188" t="str">
            <v>2.</v>
          </cell>
        </row>
        <row r="190">
          <cell r="A190" t="str">
            <v>3.</v>
          </cell>
        </row>
        <row r="191">
          <cell r="A191" t="str">
            <v>4.</v>
          </cell>
        </row>
        <row r="192">
          <cell r="A192" t="str">
            <v>5.</v>
          </cell>
        </row>
        <row r="193">
          <cell r="A193" t="str">
            <v>6.</v>
          </cell>
        </row>
        <row r="194">
          <cell r="A194">
            <v>7</v>
          </cell>
        </row>
        <row r="195">
          <cell r="A195" t="str">
            <v>8.</v>
          </cell>
        </row>
        <row r="196">
          <cell r="A196" t="str">
            <v>9.</v>
          </cell>
        </row>
        <row r="197">
          <cell r="A197" t="str">
            <v>10.</v>
          </cell>
        </row>
        <row r="198">
          <cell r="A198" t="str">
            <v>11.</v>
          </cell>
        </row>
        <row r="199">
          <cell r="A199" t="str">
            <v>12.</v>
          </cell>
        </row>
        <row r="201">
          <cell r="A201" t="str">
            <v>13.</v>
          </cell>
        </row>
        <row r="204">
          <cell r="A204" t="str">
            <v>14.</v>
          </cell>
        </row>
        <row r="206">
          <cell r="A206" t="str">
            <v>15.</v>
          </cell>
        </row>
        <row r="213">
          <cell r="A213" t="str">
            <v>1.</v>
          </cell>
        </row>
        <row r="214">
          <cell r="A214" t="str">
            <v>2.</v>
          </cell>
        </row>
        <row r="215">
          <cell r="A215" t="str">
            <v>3.</v>
          </cell>
        </row>
        <row r="216">
          <cell r="A216" t="str">
            <v>4.</v>
          </cell>
        </row>
        <row r="217">
          <cell r="A217" t="str">
            <v>5.</v>
          </cell>
        </row>
        <row r="218">
          <cell r="A218" t="str">
            <v>6.</v>
          </cell>
        </row>
        <row r="219">
          <cell r="A219" t="str">
            <v>7.</v>
          </cell>
        </row>
      </sheetData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01 - 06 ELEKTROINSTALACE"/>
      <sheetName val="SO 01 _ 06 ELEKTROINSTALACE"/>
      <sheetName val="úprava faktury"/>
      <sheetName val="dodav"/>
      <sheetName val="mar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bdodávky"/>
      <sheetName val="Rekapitulace"/>
      <sheetName val="Rozpočet"/>
      <sheetName val="Sazby"/>
      <sheetName val="ZS"/>
      <sheetName val="konf"/>
      <sheetName val="Volba_rekap"/>
      <sheetName val="Schema_roz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ALKA"/>
      <sheetName val="VV"/>
      <sheetName val="List2"/>
      <sheetName val="List3"/>
      <sheetName val="armstrong"/>
      <sheetName val="rekapitulace"/>
      <sheetName val="položky"/>
      <sheetName val="položkový rozpoče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9"/>
  <sheetViews>
    <sheetView showGridLines="0" tabSelected="1" view="pageBreakPreview" zoomScaleSheetLayoutView="100" workbookViewId="0" topLeftCell="A1">
      <pane ySplit="1" topLeftCell="A2" activePane="bottomLeft" state="frozen"/>
      <selection pane="topLeft" activeCell="A8" sqref="A8:F8"/>
      <selection pane="bottomLeft" activeCell="C2" sqref="C2:AP2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202" customWidth="1"/>
    <col min="4" max="7" width="2.5" style="202" customWidth="1"/>
    <col min="8" max="8" width="9.33203125" style="202" customWidth="1"/>
    <col min="9" max="33" width="2.5" style="202" customWidth="1"/>
    <col min="34" max="35" width="2.33203125" style="202" customWidth="1"/>
    <col min="36" max="37" width="2.5" style="202" customWidth="1"/>
    <col min="38" max="38" width="8.33203125" style="202" customWidth="1"/>
    <col min="39" max="39" width="3.33203125" style="202" customWidth="1"/>
    <col min="40" max="40" width="13.33203125" style="202" customWidth="1"/>
    <col min="41" max="41" width="7.5" style="202" customWidth="1"/>
    <col min="42" max="42" width="4.16015625" style="202" customWidth="1"/>
    <col min="43" max="43" width="1.66796875" style="202" customWidth="1"/>
    <col min="44" max="44" width="3" style="202" customWidth="1"/>
    <col min="45" max="46" width="9.33203125" style="202" customWidth="1"/>
    <col min="47" max="47" width="21.83203125" style="202" customWidth="1"/>
    <col min="48" max="48" width="30.83203125" style="202" customWidth="1"/>
    <col min="49" max="16384" width="9.33203125" style="202" customWidth="1"/>
  </cols>
  <sheetData>
    <row r="1" spans="2:43" ht="6.95" customHeight="1"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4"/>
    </row>
    <row r="2" spans="2:43" ht="36.95" customHeight="1">
      <c r="B2" s="35"/>
      <c r="C2" s="230" t="s">
        <v>1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36"/>
    </row>
    <row r="3" spans="2:43" ht="14.45" customHeight="1">
      <c r="B3" s="35"/>
      <c r="C3" s="185"/>
      <c r="D3" s="195" t="s">
        <v>2</v>
      </c>
      <c r="E3" s="185"/>
      <c r="F3" s="185"/>
      <c r="G3" s="185"/>
      <c r="H3" s="185"/>
      <c r="I3" s="185"/>
      <c r="J3" s="185"/>
      <c r="K3" s="222" t="s">
        <v>603</v>
      </c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185"/>
      <c r="AQ3" s="36"/>
    </row>
    <row r="4" spans="2:43" ht="36.95" customHeight="1">
      <c r="B4" s="35"/>
      <c r="C4" s="185"/>
      <c r="D4" s="37" t="s">
        <v>3</v>
      </c>
      <c r="E4" s="185"/>
      <c r="F4" s="185"/>
      <c r="G4" s="185"/>
      <c r="H4" s="185"/>
      <c r="I4" s="185"/>
      <c r="J4" s="185"/>
      <c r="K4" s="244" t="s">
        <v>602</v>
      </c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185"/>
      <c r="AQ4" s="36"/>
    </row>
    <row r="5" spans="2:43" ht="14.45" customHeight="1">
      <c r="B5" s="35"/>
      <c r="C5" s="185"/>
      <c r="D5" s="195" t="s">
        <v>4</v>
      </c>
      <c r="E5" s="185"/>
      <c r="F5" s="185"/>
      <c r="G5" s="185"/>
      <c r="H5" s="185"/>
      <c r="I5" s="185"/>
      <c r="J5" s="185"/>
      <c r="K5" s="180" t="s">
        <v>0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95" t="s">
        <v>5</v>
      </c>
      <c r="AL5" s="185"/>
      <c r="AM5" s="185"/>
      <c r="AN5" s="180" t="s">
        <v>0</v>
      </c>
      <c r="AO5" s="185"/>
      <c r="AP5" s="185"/>
      <c r="AQ5" s="36"/>
    </row>
    <row r="6" spans="2:43" ht="14.45" customHeight="1">
      <c r="B6" s="35"/>
      <c r="C6" s="185"/>
      <c r="D6" s="195" t="s">
        <v>6</v>
      </c>
      <c r="E6" s="185"/>
      <c r="F6" s="185"/>
      <c r="G6" s="185"/>
      <c r="H6" s="185"/>
      <c r="I6" s="185"/>
      <c r="J6" s="185"/>
      <c r="K6" s="180" t="s">
        <v>114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95" t="s">
        <v>7</v>
      </c>
      <c r="AL6" s="185"/>
      <c r="AM6" s="185"/>
      <c r="AN6" s="162"/>
      <c r="AO6" s="185"/>
      <c r="AP6" s="185"/>
      <c r="AQ6" s="36"/>
    </row>
    <row r="7" spans="2:43" ht="14.45" customHeight="1">
      <c r="B7" s="3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36"/>
    </row>
    <row r="8" spans="2:43" ht="14.45" customHeight="1">
      <c r="B8" s="35"/>
      <c r="C8" s="185"/>
      <c r="D8" s="195" t="s">
        <v>8</v>
      </c>
      <c r="E8" s="185"/>
      <c r="F8" s="185"/>
      <c r="G8" s="185"/>
      <c r="H8" s="185"/>
      <c r="I8" s="185"/>
      <c r="J8" s="185"/>
      <c r="K8" s="238" t="s">
        <v>115</v>
      </c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185"/>
      <c r="AJ8" s="185"/>
      <c r="AK8" s="195" t="s">
        <v>9</v>
      </c>
      <c r="AL8" s="185"/>
      <c r="AM8" s="185"/>
      <c r="AN8" s="180" t="s">
        <v>0</v>
      </c>
      <c r="AO8" s="185"/>
      <c r="AP8" s="185"/>
      <c r="AQ8" s="36"/>
    </row>
    <row r="9" spans="2:43" ht="18.4" customHeight="1">
      <c r="B9" s="35"/>
      <c r="C9" s="185"/>
      <c r="D9" s="185"/>
      <c r="E9" s="180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95" t="s">
        <v>10</v>
      </c>
      <c r="AL9" s="185"/>
      <c r="AM9" s="185"/>
      <c r="AN9" s="180" t="s">
        <v>0</v>
      </c>
      <c r="AO9" s="185"/>
      <c r="AP9" s="185"/>
      <c r="AQ9" s="36"/>
    </row>
    <row r="10" spans="2:43" ht="6.95" customHeight="1">
      <c r="B10" s="3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36"/>
    </row>
    <row r="11" spans="2:43" ht="14.45" customHeight="1">
      <c r="B11" s="35"/>
      <c r="C11" s="185"/>
      <c r="D11" s="195" t="s">
        <v>11</v>
      </c>
      <c r="E11" s="185"/>
      <c r="F11" s="185"/>
      <c r="G11" s="185"/>
      <c r="H11" s="185"/>
      <c r="I11" s="185"/>
      <c r="J11" s="185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185"/>
      <c r="AJ11" s="185"/>
      <c r="AK11" s="195" t="s">
        <v>9</v>
      </c>
      <c r="AL11" s="185"/>
      <c r="AM11" s="185"/>
      <c r="AN11" s="180" t="s">
        <v>0</v>
      </c>
      <c r="AO11" s="185"/>
      <c r="AP11" s="185"/>
      <c r="AQ11" s="36"/>
    </row>
    <row r="12" spans="2:43" ht="12">
      <c r="B12" s="35"/>
      <c r="C12" s="185"/>
      <c r="D12" s="185"/>
      <c r="E12" s="180" t="s">
        <v>12</v>
      </c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95" t="s">
        <v>10</v>
      </c>
      <c r="AL12" s="185"/>
      <c r="AM12" s="185"/>
      <c r="AN12" s="180" t="s">
        <v>0</v>
      </c>
      <c r="AO12" s="185"/>
      <c r="AP12" s="185"/>
      <c r="AQ12" s="36"/>
    </row>
    <row r="13" spans="2:43" ht="6.95" customHeight="1">
      <c r="B13" s="3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36"/>
    </row>
    <row r="14" spans="2:43" ht="14.45" customHeight="1">
      <c r="B14" s="35"/>
      <c r="C14" s="185"/>
      <c r="D14" s="195" t="s">
        <v>13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95" t="s">
        <v>9</v>
      </c>
      <c r="AL14" s="185"/>
      <c r="AM14" s="185"/>
      <c r="AN14" s="180" t="s">
        <v>0</v>
      </c>
      <c r="AO14" s="185"/>
      <c r="AP14" s="185"/>
      <c r="AQ14" s="36"/>
    </row>
    <row r="15" spans="2:43" ht="18.4" customHeight="1">
      <c r="B15" s="35"/>
      <c r="C15" s="185"/>
      <c r="D15" s="185"/>
      <c r="E15" s="180" t="s">
        <v>116</v>
      </c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95" t="s">
        <v>10</v>
      </c>
      <c r="AL15" s="185"/>
      <c r="AM15" s="185"/>
      <c r="AN15" s="180" t="s">
        <v>0</v>
      </c>
      <c r="AO15" s="185"/>
      <c r="AP15" s="185"/>
      <c r="AQ15" s="36"/>
    </row>
    <row r="16" spans="2:43" ht="6.95" customHeight="1">
      <c r="B16" s="3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36"/>
    </row>
    <row r="17" spans="2:43" ht="14.45" customHeight="1">
      <c r="B17" s="35"/>
      <c r="C17" s="185"/>
      <c r="D17" s="195" t="s">
        <v>14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95" t="s">
        <v>9</v>
      </c>
      <c r="AL17" s="185"/>
      <c r="AM17" s="185"/>
      <c r="AN17" s="180" t="s">
        <v>0</v>
      </c>
      <c r="AO17" s="185"/>
      <c r="AP17" s="185"/>
      <c r="AQ17" s="36"/>
    </row>
    <row r="18" spans="2:43" ht="18.4" customHeight="1">
      <c r="B18" s="35"/>
      <c r="C18" s="185"/>
      <c r="D18" s="185"/>
      <c r="E18" s="180" t="s">
        <v>15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95" t="s">
        <v>10</v>
      </c>
      <c r="AL18" s="185"/>
      <c r="AM18" s="185"/>
      <c r="AN18" s="180" t="s">
        <v>0</v>
      </c>
      <c r="AO18" s="185"/>
      <c r="AP18" s="185"/>
      <c r="AQ18" s="36"/>
    </row>
    <row r="19" spans="2:43" ht="6.95" customHeight="1">
      <c r="B19" s="3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36"/>
    </row>
    <row r="20" spans="2:43" ht="12" hidden="1" outlineLevel="1">
      <c r="B20" s="35"/>
      <c r="C20" s="185"/>
      <c r="D20" s="180" t="s">
        <v>65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36"/>
    </row>
    <row r="21" spans="2:43" ht="13.5" hidden="1" outlineLevel="1">
      <c r="B21" s="35"/>
      <c r="C21" s="185"/>
      <c r="D21" s="185"/>
      <c r="E21" s="248" t="s">
        <v>97</v>
      </c>
      <c r="F21" s="248"/>
      <c r="G21" s="248"/>
      <c r="H21" s="247">
        <v>44438</v>
      </c>
      <c r="I21" s="247"/>
      <c r="J21" s="79"/>
      <c r="K21" s="253" t="s">
        <v>601</v>
      </c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185"/>
      <c r="AQ21" s="36"/>
    </row>
    <row r="22" spans="2:43" ht="13.5" hidden="1" outlineLevel="1">
      <c r="B22" s="35"/>
      <c r="C22" s="185"/>
      <c r="D22" s="185"/>
      <c r="E22" s="249" t="s">
        <v>99</v>
      </c>
      <c r="F22" s="249"/>
      <c r="G22" s="249"/>
      <c r="H22" s="250"/>
      <c r="I22" s="250"/>
      <c r="J22" s="26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185"/>
      <c r="AQ22" s="36"/>
    </row>
    <row r="23" spans="2:43" ht="13.5" hidden="1" outlineLevel="1">
      <c r="B23" s="35"/>
      <c r="C23" s="185"/>
      <c r="D23" s="185"/>
      <c r="E23" s="249" t="s">
        <v>106</v>
      </c>
      <c r="F23" s="249"/>
      <c r="G23" s="249"/>
      <c r="H23" s="250"/>
      <c r="I23" s="250"/>
      <c r="J23" s="26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185"/>
      <c r="AQ23" s="36"/>
    </row>
    <row r="24" spans="2:43" ht="13.5" hidden="1" outlineLevel="1">
      <c r="B24" s="35"/>
      <c r="C24" s="185"/>
      <c r="D24" s="185"/>
      <c r="E24" s="249" t="s">
        <v>113</v>
      </c>
      <c r="F24" s="249"/>
      <c r="G24" s="249"/>
      <c r="H24" s="250"/>
      <c r="I24" s="250"/>
      <c r="J24" s="26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185"/>
      <c r="AQ24" s="36"/>
    </row>
    <row r="25" spans="2:43" ht="6.95" customHeight="1" collapsed="1">
      <c r="B25" s="3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36"/>
    </row>
    <row r="26" spans="2:43" ht="6.95" customHeight="1">
      <c r="B26" s="35"/>
      <c r="C26" s="185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185"/>
      <c r="AQ26" s="36"/>
    </row>
    <row r="27" spans="2:43" ht="14.45" customHeight="1">
      <c r="B27" s="35"/>
      <c r="C27" s="185"/>
      <c r="D27" s="39" t="s">
        <v>75</v>
      </c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254">
        <f>AG108</f>
        <v>0</v>
      </c>
      <c r="AL27" s="246"/>
      <c r="AM27" s="246"/>
      <c r="AN27" s="246"/>
      <c r="AO27" s="246"/>
      <c r="AP27" s="185"/>
      <c r="AQ27" s="36"/>
    </row>
    <row r="28" spans="2:43" ht="6.95" customHeight="1">
      <c r="B28" s="3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36"/>
    </row>
    <row r="29" spans="2:43" ht="25.9" customHeight="1">
      <c r="B29" s="35"/>
      <c r="C29" s="185"/>
      <c r="D29" s="40" t="s">
        <v>16</v>
      </c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255">
        <f>ROUND(AK27,2)</f>
        <v>0</v>
      </c>
      <c r="AL29" s="256"/>
      <c r="AM29" s="256"/>
      <c r="AN29" s="256"/>
      <c r="AO29" s="256"/>
      <c r="AP29" s="185"/>
      <c r="AQ29" s="36"/>
    </row>
    <row r="30" spans="2:43" ht="6.95" customHeight="1">
      <c r="B30" s="3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36"/>
    </row>
    <row r="31" spans="2:43" s="45" customFormat="1" ht="14.45" customHeight="1">
      <c r="B31" s="41"/>
      <c r="C31" s="181"/>
      <c r="D31" s="42" t="s">
        <v>17</v>
      </c>
      <c r="E31" s="181"/>
      <c r="F31" s="42" t="s">
        <v>18</v>
      </c>
      <c r="G31" s="181"/>
      <c r="H31" s="181"/>
      <c r="I31" s="181"/>
      <c r="J31" s="181"/>
      <c r="K31" s="181"/>
      <c r="L31" s="223">
        <v>0.21</v>
      </c>
      <c r="M31" s="224"/>
      <c r="N31" s="224"/>
      <c r="O31" s="224"/>
      <c r="P31" s="181"/>
      <c r="Q31" s="181"/>
      <c r="R31" s="181"/>
      <c r="S31" s="181"/>
      <c r="T31" s="43" t="s">
        <v>19</v>
      </c>
      <c r="U31" s="181"/>
      <c r="V31" s="181"/>
      <c r="W31" s="225">
        <f>AK29</f>
        <v>0</v>
      </c>
      <c r="X31" s="224"/>
      <c r="Y31" s="224"/>
      <c r="Z31" s="224"/>
      <c r="AA31" s="224"/>
      <c r="AB31" s="224"/>
      <c r="AC31" s="224"/>
      <c r="AD31" s="224"/>
      <c r="AE31" s="224"/>
      <c r="AF31" s="181"/>
      <c r="AG31" s="181"/>
      <c r="AH31" s="181"/>
      <c r="AI31" s="181"/>
      <c r="AJ31" s="181"/>
      <c r="AK31" s="225">
        <f>ROUND(W31*L31,2)</f>
        <v>0</v>
      </c>
      <c r="AL31" s="224"/>
      <c r="AM31" s="224"/>
      <c r="AN31" s="224"/>
      <c r="AO31" s="224"/>
      <c r="AP31" s="181"/>
      <c r="AQ31" s="44"/>
    </row>
    <row r="32" spans="2:43" s="45" customFormat="1" ht="14.45" customHeight="1">
      <c r="B32" s="41"/>
      <c r="C32" s="181"/>
      <c r="D32" s="181"/>
      <c r="E32" s="181"/>
      <c r="F32" s="42" t="s">
        <v>20</v>
      </c>
      <c r="G32" s="181"/>
      <c r="H32" s="181"/>
      <c r="I32" s="181"/>
      <c r="J32" s="181"/>
      <c r="K32" s="181"/>
      <c r="L32" s="223">
        <v>0.15</v>
      </c>
      <c r="M32" s="224"/>
      <c r="N32" s="224"/>
      <c r="O32" s="224"/>
      <c r="P32" s="181"/>
      <c r="Q32" s="181"/>
      <c r="R32" s="181"/>
      <c r="S32" s="181"/>
      <c r="T32" s="43" t="s">
        <v>19</v>
      </c>
      <c r="U32" s="181"/>
      <c r="V32" s="181"/>
      <c r="W32" s="225"/>
      <c r="X32" s="224"/>
      <c r="Y32" s="224"/>
      <c r="Z32" s="224"/>
      <c r="AA32" s="224"/>
      <c r="AB32" s="224"/>
      <c r="AC32" s="224"/>
      <c r="AD32" s="224"/>
      <c r="AE32" s="224"/>
      <c r="AF32" s="181"/>
      <c r="AG32" s="181"/>
      <c r="AH32" s="181"/>
      <c r="AI32" s="181"/>
      <c r="AJ32" s="181"/>
      <c r="AK32" s="225"/>
      <c r="AL32" s="224"/>
      <c r="AM32" s="224"/>
      <c r="AN32" s="224"/>
      <c r="AO32" s="224"/>
      <c r="AP32" s="181"/>
      <c r="AQ32" s="44"/>
    </row>
    <row r="33" spans="2:43" s="45" customFormat="1" ht="14.45" customHeight="1" hidden="1">
      <c r="B33" s="41"/>
      <c r="C33" s="181"/>
      <c r="D33" s="181"/>
      <c r="E33" s="181"/>
      <c r="F33" s="42" t="s">
        <v>21</v>
      </c>
      <c r="G33" s="181"/>
      <c r="H33" s="181"/>
      <c r="I33" s="181"/>
      <c r="J33" s="181"/>
      <c r="K33" s="181"/>
      <c r="L33" s="223">
        <v>0.21</v>
      </c>
      <c r="M33" s="224"/>
      <c r="N33" s="224"/>
      <c r="O33" s="224"/>
      <c r="P33" s="181"/>
      <c r="Q33" s="181"/>
      <c r="R33" s="181"/>
      <c r="S33" s="181"/>
      <c r="T33" s="43" t="s">
        <v>19</v>
      </c>
      <c r="U33" s="181"/>
      <c r="V33" s="181"/>
      <c r="W33" s="225" t="e">
        <f>ROUND(#REF!+SUM(#REF!),2)</f>
        <v>#REF!</v>
      </c>
      <c r="X33" s="224"/>
      <c r="Y33" s="224"/>
      <c r="Z33" s="224"/>
      <c r="AA33" s="224"/>
      <c r="AB33" s="224"/>
      <c r="AC33" s="224"/>
      <c r="AD33" s="224"/>
      <c r="AE33" s="224"/>
      <c r="AF33" s="181"/>
      <c r="AG33" s="181"/>
      <c r="AH33" s="181"/>
      <c r="AI33" s="181"/>
      <c r="AJ33" s="181"/>
      <c r="AK33" s="225">
        <v>0</v>
      </c>
      <c r="AL33" s="224"/>
      <c r="AM33" s="224"/>
      <c r="AN33" s="224"/>
      <c r="AO33" s="224"/>
      <c r="AP33" s="181"/>
      <c r="AQ33" s="44"/>
    </row>
    <row r="34" spans="2:43" s="45" customFormat="1" ht="14.45" customHeight="1" hidden="1">
      <c r="B34" s="41"/>
      <c r="C34" s="181"/>
      <c r="D34" s="181"/>
      <c r="E34" s="181"/>
      <c r="F34" s="42" t="s">
        <v>22</v>
      </c>
      <c r="G34" s="181"/>
      <c r="H34" s="181"/>
      <c r="I34" s="181"/>
      <c r="J34" s="181"/>
      <c r="K34" s="181"/>
      <c r="L34" s="223">
        <v>0.15</v>
      </c>
      <c r="M34" s="224"/>
      <c r="N34" s="224"/>
      <c r="O34" s="224"/>
      <c r="P34" s="181"/>
      <c r="Q34" s="181"/>
      <c r="R34" s="181"/>
      <c r="S34" s="181"/>
      <c r="T34" s="43" t="s">
        <v>19</v>
      </c>
      <c r="U34" s="181"/>
      <c r="V34" s="181"/>
      <c r="W34" s="225" t="e">
        <f>ROUND(#REF!+SUM(#REF!),2)</f>
        <v>#REF!</v>
      </c>
      <c r="X34" s="224"/>
      <c r="Y34" s="224"/>
      <c r="Z34" s="224"/>
      <c r="AA34" s="224"/>
      <c r="AB34" s="224"/>
      <c r="AC34" s="224"/>
      <c r="AD34" s="224"/>
      <c r="AE34" s="224"/>
      <c r="AF34" s="181"/>
      <c r="AG34" s="181"/>
      <c r="AH34" s="181"/>
      <c r="AI34" s="181"/>
      <c r="AJ34" s="181"/>
      <c r="AK34" s="225">
        <v>0</v>
      </c>
      <c r="AL34" s="224"/>
      <c r="AM34" s="224"/>
      <c r="AN34" s="224"/>
      <c r="AO34" s="224"/>
      <c r="AP34" s="181"/>
      <c r="AQ34" s="44"/>
    </row>
    <row r="35" spans="2:43" s="45" customFormat="1" ht="14.45" customHeight="1" hidden="1">
      <c r="B35" s="41"/>
      <c r="C35" s="181"/>
      <c r="D35" s="181"/>
      <c r="E35" s="181"/>
      <c r="F35" s="42" t="s">
        <v>23</v>
      </c>
      <c r="G35" s="181"/>
      <c r="H35" s="181"/>
      <c r="I35" s="181"/>
      <c r="J35" s="181"/>
      <c r="K35" s="181"/>
      <c r="L35" s="223">
        <v>0</v>
      </c>
      <c r="M35" s="224"/>
      <c r="N35" s="224"/>
      <c r="O35" s="224"/>
      <c r="P35" s="181"/>
      <c r="Q35" s="181"/>
      <c r="R35" s="181"/>
      <c r="S35" s="181"/>
      <c r="T35" s="43" t="s">
        <v>19</v>
      </c>
      <c r="U35" s="181"/>
      <c r="V35" s="181"/>
      <c r="W35" s="225" t="e">
        <f>ROUND(#REF!+SUM(#REF!),2)</f>
        <v>#REF!</v>
      </c>
      <c r="X35" s="224"/>
      <c r="Y35" s="224"/>
      <c r="Z35" s="224"/>
      <c r="AA35" s="224"/>
      <c r="AB35" s="224"/>
      <c r="AC35" s="224"/>
      <c r="AD35" s="224"/>
      <c r="AE35" s="224"/>
      <c r="AF35" s="181"/>
      <c r="AG35" s="181"/>
      <c r="AH35" s="181"/>
      <c r="AI35" s="181"/>
      <c r="AJ35" s="181"/>
      <c r="AK35" s="225">
        <v>0</v>
      </c>
      <c r="AL35" s="224"/>
      <c r="AM35" s="224"/>
      <c r="AN35" s="224"/>
      <c r="AO35" s="224"/>
      <c r="AP35" s="181"/>
      <c r="AQ35" s="44"/>
    </row>
    <row r="36" spans="2:43" ht="6.95" customHeight="1">
      <c r="B36" s="3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36"/>
    </row>
    <row r="37" spans="2:43" ht="25.9" customHeight="1">
      <c r="B37" s="35"/>
      <c r="C37" s="46"/>
      <c r="D37" s="47" t="s">
        <v>24</v>
      </c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48" t="s">
        <v>25</v>
      </c>
      <c r="U37" s="182"/>
      <c r="V37" s="182"/>
      <c r="W37" s="182"/>
      <c r="X37" s="226" t="s">
        <v>26</v>
      </c>
      <c r="Y37" s="227"/>
      <c r="Z37" s="227"/>
      <c r="AA37" s="227"/>
      <c r="AB37" s="227"/>
      <c r="AC37" s="182"/>
      <c r="AD37" s="182"/>
      <c r="AE37" s="182"/>
      <c r="AF37" s="182"/>
      <c r="AG37" s="182"/>
      <c r="AH37" s="182"/>
      <c r="AI37" s="182"/>
      <c r="AJ37" s="182"/>
      <c r="AK37" s="228">
        <f>SUM(AK29:AK35)</f>
        <v>0</v>
      </c>
      <c r="AL37" s="227"/>
      <c r="AM37" s="227"/>
      <c r="AN37" s="227"/>
      <c r="AO37" s="229"/>
      <c r="AP37" s="46"/>
      <c r="AQ37" s="36"/>
    </row>
    <row r="38" spans="2:43" ht="14.45" customHeight="1">
      <c r="B38" s="3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36"/>
    </row>
    <row r="39" spans="2:43" ht="13.5">
      <c r="B39" s="35"/>
      <c r="C39" s="185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185"/>
      <c r="AQ39" s="36"/>
    </row>
    <row r="40" spans="2:43" ht="13.5">
      <c r="B40" s="35"/>
      <c r="C40" s="185"/>
      <c r="D40" s="237" t="s">
        <v>117</v>
      </c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185"/>
      <c r="AQ40" s="36"/>
    </row>
    <row r="41" spans="2:43" ht="13.5">
      <c r="B41" s="35"/>
      <c r="C41" s="185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185"/>
      <c r="AQ41" s="36"/>
    </row>
    <row r="42" spans="2:43" ht="13.5">
      <c r="B42" s="35"/>
      <c r="C42" s="185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185"/>
      <c r="AQ42" s="36"/>
    </row>
    <row r="43" spans="2:43" ht="13.5">
      <c r="B43" s="35"/>
      <c r="C43" s="185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185"/>
      <c r="AQ43" s="36"/>
    </row>
    <row r="44" spans="2:43" ht="13.5">
      <c r="B44" s="35"/>
      <c r="C44" s="185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185"/>
      <c r="AQ44" s="36"/>
    </row>
    <row r="45" spans="2:43" ht="13.5">
      <c r="B45" s="35"/>
      <c r="C45" s="185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185"/>
      <c r="AQ45" s="36"/>
    </row>
    <row r="46" spans="2:43" ht="13.5">
      <c r="B46" s="35"/>
      <c r="C46" s="185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185"/>
      <c r="AQ46" s="36"/>
    </row>
    <row r="47" spans="2:43" ht="13.5">
      <c r="B47" s="35"/>
      <c r="C47" s="185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185"/>
      <c r="AQ47" s="36"/>
    </row>
    <row r="48" spans="2:43" ht="13.5">
      <c r="B48" s="3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36"/>
    </row>
    <row r="49" spans="2:43" ht="12.75">
      <c r="B49" s="35"/>
      <c r="C49" s="185"/>
      <c r="D49" s="50" t="s">
        <v>27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185"/>
      <c r="AB49" s="185"/>
      <c r="AC49" s="50" t="s">
        <v>28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185"/>
      <c r="AQ49" s="36"/>
    </row>
    <row r="50" spans="2:43" ht="13.5">
      <c r="B50" s="35"/>
      <c r="C50" s="185"/>
      <c r="D50" s="53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54"/>
      <c r="AA50" s="185"/>
      <c r="AB50" s="185"/>
      <c r="AC50" s="53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54"/>
      <c r="AP50" s="185"/>
      <c r="AQ50" s="36"/>
    </row>
    <row r="51" spans="2:43" ht="13.5">
      <c r="B51" s="35"/>
      <c r="C51" s="185"/>
      <c r="D51" s="53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54"/>
      <c r="AA51" s="185"/>
      <c r="AB51" s="185"/>
      <c r="AC51" s="53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54"/>
      <c r="AP51" s="185"/>
      <c r="AQ51" s="36"/>
    </row>
    <row r="52" spans="2:43" ht="13.5">
      <c r="B52" s="35"/>
      <c r="C52" s="185"/>
      <c r="D52" s="53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54"/>
      <c r="AA52" s="185"/>
      <c r="AB52" s="185"/>
      <c r="AC52" s="53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54"/>
      <c r="AP52" s="185"/>
      <c r="AQ52" s="36"/>
    </row>
    <row r="53" spans="2:43" ht="13.5">
      <c r="B53" s="35"/>
      <c r="C53" s="185"/>
      <c r="D53" s="53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54"/>
      <c r="AA53" s="185"/>
      <c r="AB53" s="185"/>
      <c r="AC53" s="53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54"/>
      <c r="AP53" s="185"/>
      <c r="AQ53" s="36"/>
    </row>
    <row r="54" spans="2:43" ht="13.5">
      <c r="B54" s="35"/>
      <c r="C54" s="185"/>
      <c r="D54" s="53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54"/>
      <c r="AA54" s="185"/>
      <c r="AB54" s="185"/>
      <c r="AC54" s="53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54"/>
      <c r="AP54" s="185"/>
      <c r="AQ54" s="36"/>
    </row>
    <row r="55" spans="2:43" ht="13.5">
      <c r="B55" s="35"/>
      <c r="C55" s="185"/>
      <c r="D55" s="53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54"/>
      <c r="AA55" s="185"/>
      <c r="AB55" s="185"/>
      <c r="AC55" s="53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54"/>
      <c r="AP55" s="185"/>
      <c r="AQ55" s="36"/>
    </row>
    <row r="56" spans="2:43" ht="13.5">
      <c r="B56" s="35"/>
      <c r="C56" s="185"/>
      <c r="D56" s="53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54"/>
      <c r="AA56" s="185"/>
      <c r="AB56" s="185"/>
      <c r="AC56" s="53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54"/>
      <c r="AP56" s="185"/>
      <c r="AQ56" s="36"/>
    </row>
    <row r="57" spans="2:43" ht="13.5">
      <c r="B57" s="35"/>
      <c r="C57" s="185"/>
      <c r="D57" s="53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54"/>
      <c r="AA57" s="185"/>
      <c r="AB57" s="185"/>
      <c r="AC57" s="53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54"/>
      <c r="AP57" s="185"/>
      <c r="AQ57" s="36"/>
    </row>
    <row r="58" spans="2:43" ht="12.75">
      <c r="B58" s="35"/>
      <c r="C58" s="185"/>
      <c r="D58" s="55" t="s">
        <v>29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30</v>
      </c>
      <c r="S58" s="56"/>
      <c r="T58" s="56"/>
      <c r="U58" s="56"/>
      <c r="V58" s="56"/>
      <c r="W58" s="56"/>
      <c r="X58" s="56"/>
      <c r="Y58" s="56"/>
      <c r="Z58" s="58"/>
      <c r="AA58" s="185"/>
      <c r="AB58" s="185"/>
      <c r="AC58" s="55" t="s">
        <v>29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30</v>
      </c>
      <c r="AN58" s="56"/>
      <c r="AO58" s="58"/>
      <c r="AP58" s="185"/>
      <c r="AQ58" s="36"/>
    </row>
    <row r="59" spans="2:43" ht="13.5">
      <c r="B59" s="3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36"/>
    </row>
    <row r="60" spans="2:43" ht="12.75">
      <c r="B60" s="35"/>
      <c r="C60" s="185"/>
      <c r="D60" s="50" t="s">
        <v>31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185"/>
      <c r="AB60" s="185"/>
      <c r="AC60" s="50" t="s">
        <v>32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185"/>
      <c r="AQ60" s="36"/>
    </row>
    <row r="61" spans="2:43" ht="13.5">
      <c r="B61" s="35"/>
      <c r="C61" s="185"/>
      <c r="D61" s="53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54"/>
      <c r="AA61" s="185"/>
      <c r="AB61" s="185"/>
      <c r="AC61" s="53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54"/>
      <c r="AP61" s="185"/>
      <c r="AQ61" s="36"/>
    </row>
    <row r="62" spans="2:43" ht="13.5">
      <c r="B62" s="35"/>
      <c r="C62" s="185"/>
      <c r="D62" s="53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54"/>
      <c r="AA62" s="185"/>
      <c r="AB62" s="185"/>
      <c r="AC62" s="53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54"/>
      <c r="AP62" s="185"/>
      <c r="AQ62" s="36"/>
    </row>
    <row r="63" spans="2:43" ht="13.5">
      <c r="B63" s="35"/>
      <c r="C63" s="185"/>
      <c r="D63" s="53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54"/>
      <c r="AA63" s="185"/>
      <c r="AB63" s="185"/>
      <c r="AC63" s="53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54"/>
      <c r="AP63" s="185"/>
      <c r="AQ63" s="36"/>
    </row>
    <row r="64" spans="2:43" ht="13.5">
      <c r="B64" s="35"/>
      <c r="C64" s="185"/>
      <c r="D64" s="53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54"/>
      <c r="AA64" s="185"/>
      <c r="AB64" s="185"/>
      <c r="AC64" s="53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54"/>
      <c r="AP64" s="185"/>
      <c r="AQ64" s="36"/>
    </row>
    <row r="65" spans="2:43" ht="13.5">
      <c r="B65" s="35"/>
      <c r="C65" s="185"/>
      <c r="D65" s="53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54"/>
      <c r="AA65" s="185"/>
      <c r="AB65" s="185"/>
      <c r="AC65" s="53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54"/>
      <c r="AP65" s="185"/>
      <c r="AQ65" s="36"/>
    </row>
    <row r="66" spans="2:43" ht="13.5">
      <c r="B66" s="35"/>
      <c r="C66" s="185"/>
      <c r="D66" s="53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54"/>
      <c r="AA66" s="185"/>
      <c r="AB66" s="185"/>
      <c r="AC66" s="53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54"/>
      <c r="AP66" s="185"/>
      <c r="AQ66" s="36"/>
    </row>
    <row r="67" spans="2:43" ht="13.5">
      <c r="B67" s="35"/>
      <c r="C67" s="185"/>
      <c r="D67" s="53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54"/>
      <c r="AA67" s="185"/>
      <c r="AB67" s="185"/>
      <c r="AC67" s="53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54"/>
      <c r="AP67" s="185"/>
      <c r="AQ67" s="36"/>
    </row>
    <row r="68" spans="2:43" ht="13.5">
      <c r="B68" s="35"/>
      <c r="C68" s="185"/>
      <c r="D68" s="53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54"/>
      <c r="AA68" s="185"/>
      <c r="AB68" s="185"/>
      <c r="AC68" s="53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54"/>
      <c r="AP68" s="185"/>
      <c r="AQ68" s="36"/>
    </row>
    <row r="69" spans="2:43" ht="12.75">
      <c r="B69" s="35"/>
      <c r="C69" s="185"/>
      <c r="D69" s="55" t="s">
        <v>29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30</v>
      </c>
      <c r="S69" s="56"/>
      <c r="T69" s="56"/>
      <c r="U69" s="56"/>
      <c r="V69" s="56"/>
      <c r="W69" s="56"/>
      <c r="X69" s="56"/>
      <c r="Y69" s="56"/>
      <c r="Z69" s="58"/>
      <c r="AA69" s="185"/>
      <c r="AB69" s="185"/>
      <c r="AC69" s="55" t="s">
        <v>29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30</v>
      </c>
      <c r="AN69" s="56"/>
      <c r="AO69" s="58"/>
      <c r="AP69" s="185"/>
      <c r="AQ69" s="36"/>
    </row>
    <row r="70" spans="2:43" ht="6.95" customHeight="1">
      <c r="B70" s="3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36"/>
    </row>
    <row r="71" spans="2:43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ht="6.95" customHeight="1"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4"/>
    </row>
    <row r="76" spans="2:43" ht="36.95" customHeight="1">
      <c r="B76" s="35"/>
      <c r="C76" s="230" t="s">
        <v>33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36"/>
    </row>
    <row r="77" spans="2:43" s="64" customFormat="1" ht="14.45" customHeight="1">
      <c r="B77" s="62"/>
      <c r="C77" s="195" t="s">
        <v>2</v>
      </c>
      <c r="D77" s="184"/>
      <c r="E77" s="184"/>
      <c r="F77" s="184"/>
      <c r="G77" s="184"/>
      <c r="H77" s="184"/>
      <c r="I77" s="222" t="str">
        <f>K3</f>
        <v>2021002/E1A</v>
      </c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63"/>
    </row>
    <row r="78" spans="2:43" s="68" customFormat="1" ht="36.95" customHeight="1">
      <c r="B78" s="65"/>
      <c r="C78" s="37" t="s">
        <v>3</v>
      </c>
      <c r="D78" s="66"/>
      <c r="E78" s="66"/>
      <c r="F78" s="66"/>
      <c r="G78" s="66"/>
      <c r="H78" s="66"/>
      <c r="I78" s="244" t="str">
        <f>K4</f>
        <v>Revitalizace parku Dlážděnka - Etapa 1A</v>
      </c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66"/>
      <c r="AQ78" s="67"/>
    </row>
    <row r="79" spans="2:43" ht="6.95" customHeight="1">
      <c r="B79" s="3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36"/>
    </row>
    <row r="80" spans="2:43" ht="12">
      <c r="B80" s="35"/>
      <c r="C80" s="195" t="s">
        <v>6</v>
      </c>
      <c r="D80" s="185"/>
      <c r="E80" s="185"/>
      <c r="F80" s="185"/>
      <c r="G80" s="185"/>
      <c r="H80" s="185"/>
      <c r="I80" s="69" t="str">
        <f>IF(K6="","",K6)</f>
        <v>Park Na Dlážděnce, Praha 8, Libeň</v>
      </c>
      <c r="J80" s="185"/>
      <c r="K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95" t="s">
        <v>7</v>
      </c>
      <c r="AJ80" s="185"/>
      <c r="AK80" s="185"/>
      <c r="AL80" s="185"/>
      <c r="AM80" s="245" t="str">
        <f>IF(AN6="","",AN6)</f>
        <v/>
      </c>
      <c r="AN80" s="245"/>
      <c r="AO80" s="185"/>
      <c r="AP80" s="185"/>
      <c r="AQ80" s="36"/>
    </row>
    <row r="81" spans="2:43" ht="6.95" customHeight="1">
      <c r="B81" s="3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36"/>
    </row>
    <row r="82" spans="2:43" ht="12">
      <c r="B82" s="35"/>
      <c r="C82" s="195" t="s">
        <v>8</v>
      </c>
      <c r="D82" s="185"/>
      <c r="E82" s="185"/>
      <c r="F82" s="185"/>
      <c r="G82" s="185"/>
      <c r="H82" s="185"/>
      <c r="I82" s="185" t="str">
        <f>K8</f>
        <v>MČ Praha 8, Zenklova 1/35, Praha 8 - 180 00</v>
      </c>
      <c r="J82" s="185"/>
      <c r="K82" s="185"/>
      <c r="L82" s="184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95" t="s">
        <v>13</v>
      </c>
      <c r="AJ82" s="185"/>
      <c r="AK82" s="185"/>
      <c r="AL82" s="185"/>
      <c r="AM82" s="239" t="str">
        <f>IF(E15="","",E15)</f>
        <v>Komon Architekti</v>
      </c>
      <c r="AN82" s="239"/>
      <c r="AO82" s="239"/>
      <c r="AP82" s="239"/>
      <c r="AQ82" s="36"/>
    </row>
    <row r="83" spans="2:43" ht="12">
      <c r="B83" s="35"/>
      <c r="C83" s="195" t="s">
        <v>11</v>
      </c>
      <c r="D83" s="185"/>
      <c r="E83" s="185"/>
      <c r="F83" s="185"/>
      <c r="G83" s="185"/>
      <c r="H83" s="185"/>
      <c r="I83" s="185">
        <f>K11</f>
        <v>0</v>
      </c>
      <c r="J83" s="185"/>
      <c r="K83" s="185"/>
      <c r="L83" s="184" t="str">
        <f>IF(E12="","",E12)</f>
        <v xml:space="preserve"> </v>
      </c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95" t="s">
        <v>14</v>
      </c>
      <c r="AJ83" s="185"/>
      <c r="AK83" s="185"/>
      <c r="AL83" s="185"/>
      <c r="AM83" s="239" t="str">
        <f>IF(E18="","",E18)</f>
        <v>Jakub Kulhavý</v>
      </c>
      <c r="AN83" s="239"/>
      <c r="AO83" s="239"/>
      <c r="AP83" s="239"/>
      <c r="AQ83" s="36"/>
    </row>
    <row r="84" spans="2:43" ht="10.9" customHeight="1">
      <c r="B84" s="3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36"/>
    </row>
    <row r="85" spans="2:43" ht="29.25" customHeight="1">
      <c r="B85" s="35"/>
      <c r="C85" s="243" t="s">
        <v>34</v>
      </c>
      <c r="D85" s="241"/>
      <c r="E85" s="241"/>
      <c r="F85" s="241"/>
      <c r="G85" s="241"/>
      <c r="H85" s="70"/>
      <c r="I85" s="240" t="s">
        <v>35</v>
      </c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0" t="s">
        <v>36</v>
      </c>
      <c r="AH85" s="241"/>
      <c r="AI85" s="241"/>
      <c r="AJ85" s="241"/>
      <c r="AK85" s="241"/>
      <c r="AL85" s="241"/>
      <c r="AM85" s="241"/>
      <c r="AN85" s="240" t="s">
        <v>37</v>
      </c>
      <c r="AO85" s="241"/>
      <c r="AP85" s="242"/>
      <c r="AQ85" s="36"/>
    </row>
    <row r="86" spans="2:43" ht="10.9" customHeight="1">
      <c r="B86" s="3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36"/>
    </row>
    <row r="87" spans="2:43" s="68" customFormat="1" ht="22.5" customHeight="1">
      <c r="B87" s="65"/>
      <c r="C87" s="71" t="s">
        <v>81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221">
        <f>SUM(AG88:AM95)</f>
        <v>0</v>
      </c>
      <c r="AH87" s="221"/>
      <c r="AI87" s="221"/>
      <c r="AJ87" s="221"/>
      <c r="AK87" s="221"/>
      <c r="AL87" s="221"/>
      <c r="AM87" s="221"/>
      <c r="AN87" s="232">
        <f>SUM(AN88:AP95)</f>
        <v>0</v>
      </c>
      <c r="AO87" s="232"/>
      <c r="AP87" s="232"/>
      <c r="AQ87" s="67"/>
    </row>
    <row r="88" spans="1:48" s="77" customFormat="1" ht="17.25" customHeight="1">
      <c r="A88" s="73"/>
      <c r="B88" s="74"/>
      <c r="C88" s="75"/>
      <c r="D88" s="217" t="str">
        <f>SO101!F99</f>
        <v>SO101 - komunikace</v>
      </c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06"/>
      <c r="AG88" s="218">
        <f>SO101!M30</f>
        <v>0</v>
      </c>
      <c r="AH88" s="219"/>
      <c r="AI88" s="219"/>
      <c r="AJ88" s="219"/>
      <c r="AK88" s="219"/>
      <c r="AL88" s="219"/>
      <c r="AM88" s="220"/>
      <c r="AN88" s="218">
        <f aca="true" t="shared" si="0" ref="AN88">AG88*(1+$L$31)</f>
        <v>0</v>
      </c>
      <c r="AO88" s="219"/>
      <c r="AP88" s="219"/>
      <c r="AQ88" s="76"/>
      <c r="AU88" s="204"/>
      <c r="AV88" s="204"/>
    </row>
    <row r="89" spans="1:48" s="77" customFormat="1" ht="17.25" customHeight="1">
      <c r="A89" s="73"/>
      <c r="B89" s="74"/>
      <c r="C89" s="75"/>
      <c r="D89" s="217" t="str">
        <f>'SO101 HTU'!F5</f>
        <v>SO101 - HTU + demolice</v>
      </c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06"/>
      <c r="AG89" s="218">
        <f>'SO101 HTU'!M30</f>
        <v>0</v>
      </c>
      <c r="AH89" s="219"/>
      <c r="AI89" s="219"/>
      <c r="AJ89" s="219"/>
      <c r="AK89" s="219"/>
      <c r="AL89" s="219"/>
      <c r="AM89" s="220"/>
      <c r="AN89" s="218">
        <f>AG89*(1+$L$31)</f>
        <v>0</v>
      </c>
      <c r="AO89" s="219"/>
      <c r="AP89" s="219"/>
      <c r="AQ89" s="76"/>
      <c r="AU89" s="204"/>
      <c r="AV89" s="204"/>
    </row>
    <row r="90" spans="1:48" s="77" customFormat="1" ht="17.25" customHeight="1">
      <c r="A90" s="73"/>
      <c r="B90" s="74"/>
      <c r="C90" s="75"/>
      <c r="D90" s="217" t="str">
        <f>SO301!F5</f>
        <v>SO301 - vodovodní přípojka</v>
      </c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06"/>
      <c r="AG90" s="218">
        <f>SO301!M30</f>
        <v>0</v>
      </c>
      <c r="AH90" s="219"/>
      <c r="AI90" s="219"/>
      <c r="AJ90" s="219"/>
      <c r="AK90" s="219"/>
      <c r="AL90" s="219"/>
      <c r="AM90" s="220"/>
      <c r="AN90" s="218">
        <f>AG90*(1+$L$31)</f>
        <v>0</v>
      </c>
      <c r="AO90" s="219"/>
      <c r="AP90" s="219"/>
      <c r="AQ90" s="76"/>
      <c r="AU90" s="204"/>
      <c r="AV90" s="204"/>
    </row>
    <row r="91" spans="1:48" s="77" customFormat="1" ht="17.25" customHeight="1">
      <c r="A91" s="73"/>
      <c r="B91" s="74"/>
      <c r="C91" s="75"/>
      <c r="D91" s="217" t="str">
        <f>SO302!F5</f>
        <v>SO302 - kanalizační přípojka</v>
      </c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06"/>
      <c r="AG91" s="218">
        <f>SO302!M30</f>
        <v>0</v>
      </c>
      <c r="AH91" s="219"/>
      <c r="AI91" s="219"/>
      <c r="AJ91" s="219"/>
      <c r="AK91" s="219"/>
      <c r="AL91" s="219"/>
      <c r="AM91" s="220"/>
      <c r="AN91" s="218">
        <f aca="true" t="shared" si="1" ref="AN91:AN95">AG91*(1+$L$31)</f>
        <v>0</v>
      </c>
      <c r="AO91" s="219"/>
      <c r="AP91" s="219"/>
      <c r="AQ91" s="76"/>
      <c r="AU91" s="204"/>
      <c r="AV91" s="204"/>
    </row>
    <row r="92" spans="1:48" s="77" customFormat="1" ht="17.25" customHeight="1">
      <c r="A92" s="73"/>
      <c r="B92" s="74"/>
      <c r="C92" s="75"/>
      <c r="D92" s="217" t="str">
        <f>SO801!F5</f>
        <v>SO801 - plochy hřiště a fitness</v>
      </c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06"/>
      <c r="AG92" s="218">
        <f>SO801!M30</f>
        <v>0</v>
      </c>
      <c r="AH92" s="219"/>
      <c r="AI92" s="219"/>
      <c r="AJ92" s="219"/>
      <c r="AK92" s="219"/>
      <c r="AL92" s="219"/>
      <c r="AM92" s="220"/>
      <c r="AN92" s="218">
        <f t="shared" si="1"/>
        <v>0</v>
      </c>
      <c r="AO92" s="219"/>
      <c r="AP92" s="219"/>
      <c r="AQ92" s="76"/>
      <c r="AU92" s="204"/>
      <c r="AV92" s="204"/>
    </row>
    <row r="93" spans="1:48" s="77" customFormat="1" ht="17.25" customHeight="1">
      <c r="A93" s="73"/>
      <c r="B93" s="74"/>
      <c r="C93" s="75"/>
      <c r="D93" s="217" t="str">
        <f>SO802!F5</f>
        <v>SO802 - sadové úpravy</v>
      </c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06"/>
      <c r="AG93" s="218">
        <f>SO802!M30</f>
        <v>0</v>
      </c>
      <c r="AH93" s="219"/>
      <c r="AI93" s="219"/>
      <c r="AJ93" s="219"/>
      <c r="AK93" s="219"/>
      <c r="AL93" s="219"/>
      <c r="AM93" s="220"/>
      <c r="AN93" s="218">
        <f t="shared" si="1"/>
        <v>0</v>
      </c>
      <c r="AO93" s="219"/>
      <c r="AP93" s="219"/>
      <c r="AQ93" s="76"/>
      <c r="AU93" s="204"/>
      <c r="AV93" s="204"/>
    </row>
    <row r="94" spans="1:48" s="77" customFormat="1" ht="17.25" customHeight="1">
      <c r="A94" s="73"/>
      <c r="B94" s="74"/>
      <c r="C94" s="75"/>
      <c r="D94" s="217" t="str">
        <f>SO803!F5</f>
        <v>SO803 - mobiliář</v>
      </c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06"/>
      <c r="AG94" s="218">
        <f>SO803!M30</f>
        <v>0</v>
      </c>
      <c r="AH94" s="219"/>
      <c r="AI94" s="219"/>
      <c r="AJ94" s="219"/>
      <c r="AK94" s="219"/>
      <c r="AL94" s="219"/>
      <c r="AM94" s="220"/>
      <c r="AN94" s="218">
        <f t="shared" si="1"/>
        <v>0</v>
      </c>
      <c r="AO94" s="219"/>
      <c r="AP94" s="219"/>
      <c r="AQ94" s="76"/>
      <c r="AU94" s="204"/>
      <c r="AV94" s="204"/>
    </row>
    <row r="95" spans="1:48" s="77" customFormat="1" ht="17.25" customHeight="1">
      <c r="A95" s="73"/>
      <c r="B95" s="74"/>
      <c r="C95" s="75"/>
      <c r="D95" s="217" t="str">
        <f>SO804!F5</f>
        <v>SO804 - oplocení</v>
      </c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06"/>
      <c r="AG95" s="218">
        <f>SO804!M30</f>
        <v>0</v>
      </c>
      <c r="AH95" s="219"/>
      <c r="AI95" s="219"/>
      <c r="AJ95" s="219"/>
      <c r="AK95" s="219"/>
      <c r="AL95" s="219"/>
      <c r="AM95" s="220"/>
      <c r="AN95" s="218">
        <f t="shared" si="1"/>
        <v>0</v>
      </c>
      <c r="AO95" s="219"/>
      <c r="AP95" s="219"/>
      <c r="AQ95" s="76"/>
      <c r="AU95" s="204"/>
      <c r="AV95" s="204"/>
    </row>
    <row r="96" spans="2:43" ht="13.5">
      <c r="B96" s="3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36"/>
    </row>
    <row r="97" spans="2:43" ht="22.5" customHeight="1">
      <c r="B97" s="35"/>
      <c r="C97" s="71" t="s">
        <v>73</v>
      </c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H97" s="183"/>
      <c r="AI97" s="233">
        <f>SUM(AI98:AM106)</f>
        <v>0</v>
      </c>
      <c r="AJ97" s="233"/>
      <c r="AK97" s="233"/>
      <c r="AL97" s="233"/>
      <c r="AM97" s="233"/>
      <c r="AN97" s="232">
        <f>SUM(AN98:AP106)</f>
        <v>0</v>
      </c>
      <c r="AO97" s="232"/>
      <c r="AP97" s="232"/>
      <c r="AQ97" s="36"/>
    </row>
    <row r="98" spans="1:47" s="77" customFormat="1" ht="12.75">
      <c r="A98" s="73"/>
      <c r="B98" s="74"/>
      <c r="C98" s="75"/>
      <c r="D98" s="206" t="s">
        <v>83</v>
      </c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8" t="s">
        <v>63</v>
      </c>
      <c r="V98" s="208"/>
      <c r="W98" s="208"/>
      <c r="X98" s="209">
        <v>1</v>
      </c>
      <c r="Y98" s="209"/>
      <c r="Z98" s="209"/>
      <c r="AA98" s="210"/>
      <c r="AB98" s="210"/>
      <c r="AC98" s="210"/>
      <c r="AD98" s="210"/>
      <c r="AE98" s="210"/>
      <c r="AF98" s="210"/>
      <c r="AG98" s="210"/>
      <c r="AH98" s="210"/>
      <c r="AI98" s="213">
        <f aca="true" t="shared" si="2" ref="AI98:AI105">AA98*X98</f>
        <v>0</v>
      </c>
      <c r="AJ98" s="213"/>
      <c r="AK98" s="213"/>
      <c r="AL98" s="213"/>
      <c r="AM98" s="213"/>
      <c r="AN98" s="214">
        <f>ROUND(AI98*(1+$L$31),2)</f>
        <v>0</v>
      </c>
      <c r="AO98" s="215"/>
      <c r="AP98" s="216"/>
      <c r="AQ98" s="76"/>
      <c r="AU98" s="204"/>
    </row>
    <row r="99" spans="1:47" s="77" customFormat="1" ht="12.75">
      <c r="A99" s="73"/>
      <c r="B99" s="74"/>
      <c r="C99" s="75"/>
      <c r="D99" s="206" t="s">
        <v>96</v>
      </c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8" t="s">
        <v>63</v>
      </c>
      <c r="V99" s="208"/>
      <c r="W99" s="208"/>
      <c r="X99" s="209">
        <v>1</v>
      </c>
      <c r="Y99" s="209"/>
      <c r="Z99" s="209"/>
      <c r="AA99" s="210"/>
      <c r="AB99" s="210"/>
      <c r="AC99" s="210"/>
      <c r="AD99" s="210"/>
      <c r="AE99" s="210"/>
      <c r="AF99" s="210"/>
      <c r="AG99" s="210"/>
      <c r="AH99" s="210"/>
      <c r="AI99" s="213">
        <f aca="true" t="shared" si="3" ref="AI99">AA99*X99</f>
        <v>0</v>
      </c>
      <c r="AJ99" s="213"/>
      <c r="AK99" s="213"/>
      <c r="AL99" s="213"/>
      <c r="AM99" s="213"/>
      <c r="AN99" s="214">
        <f aca="true" t="shared" si="4" ref="AN99">ROUND(AI99*(1+$L$31),2)</f>
        <v>0</v>
      </c>
      <c r="AO99" s="215"/>
      <c r="AP99" s="216"/>
      <c r="AQ99" s="76"/>
      <c r="AU99" s="204"/>
    </row>
    <row r="100" spans="1:47" s="77" customFormat="1" ht="12.75">
      <c r="A100" s="73"/>
      <c r="B100" s="74"/>
      <c r="C100" s="75"/>
      <c r="D100" s="206" t="s">
        <v>84</v>
      </c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8" t="s">
        <v>63</v>
      </c>
      <c r="V100" s="208"/>
      <c r="W100" s="208"/>
      <c r="X100" s="209">
        <v>1</v>
      </c>
      <c r="Y100" s="209"/>
      <c r="Z100" s="209"/>
      <c r="AA100" s="210"/>
      <c r="AB100" s="210"/>
      <c r="AC100" s="210"/>
      <c r="AD100" s="210"/>
      <c r="AE100" s="210"/>
      <c r="AF100" s="210"/>
      <c r="AG100" s="210"/>
      <c r="AH100" s="210"/>
      <c r="AI100" s="213">
        <f t="shared" si="2"/>
        <v>0</v>
      </c>
      <c r="AJ100" s="213"/>
      <c r="AK100" s="213"/>
      <c r="AL100" s="213"/>
      <c r="AM100" s="213"/>
      <c r="AN100" s="214">
        <f aca="true" t="shared" si="5" ref="AN100:AN105">ROUND(AI100*(1+$L$31),2)</f>
        <v>0</v>
      </c>
      <c r="AO100" s="215"/>
      <c r="AP100" s="216"/>
      <c r="AQ100" s="76"/>
      <c r="AU100" s="204"/>
    </row>
    <row r="101" spans="1:47" s="77" customFormat="1" ht="44.25" customHeight="1">
      <c r="A101" s="73"/>
      <c r="B101" s="74"/>
      <c r="C101" s="75"/>
      <c r="D101" s="211" t="s">
        <v>108</v>
      </c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08" t="s">
        <v>63</v>
      </c>
      <c r="V101" s="208"/>
      <c r="W101" s="208"/>
      <c r="X101" s="209">
        <v>1</v>
      </c>
      <c r="Y101" s="209"/>
      <c r="Z101" s="209"/>
      <c r="AA101" s="210"/>
      <c r="AB101" s="210"/>
      <c r="AC101" s="210"/>
      <c r="AD101" s="210"/>
      <c r="AE101" s="210"/>
      <c r="AF101" s="210"/>
      <c r="AG101" s="210"/>
      <c r="AH101" s="210"/>
      <c r="AI101" s="213">
        <f aca="true" t="shared" si="6" ref="AI101:AI102">AA101*X101</f>
        <v>0</v>
      </c>
      <c r="AJ101" s="213"/>
      <c r="AK101" s="213"/>
      <c r="AL101" s="213"/>
      <c r="AM101" s="213"/>
      <c r="AN101" s="214">
        <f aca="true" t="shared" si="7" ref="AN101:AN102">ROUND(AI101*(1+$L$31),2)</f>
        <v>0</v>
      </c>
      <c r="AO101" s="215"/>
      <c r="AP101" s="216"/>
      <c r="AQ101" s="76"/>
      <c r="AU101" s="204"/>
    </row>
    <row r="102" spans="1:47" s="77" customFormat="1" ht="12.75">
      <c r="A102" s="73"/>
      <c r="B102" s="74"/>
      <c r="C102" s="75"/>
      <c r="D102" s="211" t="s">
        <v>109</v>
      </c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08" t="s">
        <v>63</v>
      </c>
      <c r="V102" s="208"/>
      <c r="W102" s="208"/>
      <c r="X102" s="209">
        <v>1</v>
      </c>
      <c r="Y102" s="209"/>
      <c r="Z102" s="209"/>
      <c r="AA102" s="210"/>
      <c r="AB102" s="210"/>
      <c r="AC102" s="210"/>
      <c r="AD102" s="210"/>
      <c r="AE102" s="210"/>
      <c r="AF102" s="210"/>
      <c r="AG102" s="210"/>
      <c r="AH102" s="210"/>
      <c r="AI102" s="213">
        <f t="shared" si="6"/>
        <v>0</v>
      </c>
      <c r="AJ102" s="213"/>
      <c r="AK102" s="213"/>
      <c r="AL102" s="213"/>
      <c r="AM102" s="213"/>
      <c r="AN102" s="214">
        <f t="shared" si="7"/>
        <v>0</v>
      </c>
      <c r="AO102" s="215"/>
      <c r="AP102" s="216"/>
      <c r="AQ102" s="76"/>
      <c r="AU102" s="204"/>
    </row>
    <row r="103" spans="1:47" s="77" customFormat="1" ht="12.75">
      <c r="A103" s="73"/>
      <c r="B103" s="74"/>
      <c r="C103" s="75"/>
      <c r="D103" s="211" t="s">
        <v>391</v>
      </c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08" t="s">
        <v>63</v>
      </c>
      <c r="V103" s="208"/>
      <c r="W103" s="208"/>
      <c r="X103" s="209">
        <v>1</v>
      </c>
      <c r="Y103" s="209"/>
      <c r="Z103" s="209"/>
      <c r="AA103" s="210"/>
      <c r="AB103" s="210"/>
      <c r="AC103" s="210"/>
      <c r="AD103" s="210"/>
      <c r="AE103" s="210"/>
      <c r="AF103" s="210"/>
      <c r="AG103" s="210"/>
      <c r="AH103" s="210"/>
      <c r="AI103" s="213">
        <f aca="true" t="shared" si="8" ref="AI103">AA103*X103</f>
        <v>0</v>
      </c>
      <c r="AJ103" s="213"/>
      <c r="AK103" s="213"/>
      <c r="AL103" s="213"/>
      <c r="AM103" s="213"/>
      <c r="AN103" s="214">
        <f aca="true" t="shared" si="9" ref="AN103">ROUND(AI103*(1+$L$31),2)</f>
        <v>0</v>
      </c>
      <c r="AO103" s="215"/>
      <c r="AP103" s="216"/>
      <c r="AQ103" s="76"/>
      <c r="AU103" s="204"/>
    </row>
    <row r="104" spans="1:47" s="77" customFormat="1" ht="12.75">
      <c r="A104" s="73"/>
      <c r="B104" s="74"/>
      <c r="C104" s="75"/>
      <c r="D104" s="211" t="s">
        <v>392</v>
      </c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08" t="s">
        <v>63</v>
      </c>
      <c r="V104" s="208"/>
      <c r="W104" s="208"/>
      <c r="X104" s="209">
        <v>1</v>
      </c>
      <c r="Y104" s="209"/>
      <c r="Z104" s="209"/>
      <c r="AA104" s="210"/>
      <c r="AB104" s="210"/>
      <c r="AC104" s="210"/>
      <c r="AD104" s="210"/>
      <c r="AE104" s="210"/>
      <c r="AF104" s="210"/>
      <c r="AG104" s="210"/>
      <c r="AH104" s="210"/>
      <c r="AI104" s="213">
        <f aca="true" t="shared" si="10" ref="AI104">AA104*X104</f>
        <v>0</v>
      </c>
      <c r="AJ104" s="213"/>
      <c r="AK104" s="213"/>
      <c r="AL104" s="213"/>
      <c r="AM104" s="213"/>
      <c r="AN104" s="214">
        <f aca="true" t="shared" si="11" ref="AN104">ROUND(AI104*(1+$L$31),2)</f>
        <v>0</v>
      </c>
      <c r="AO104" s="215"/>
      <c r="AP104" s="216"/>
      <c r="AQ104" s="76"/>
      <c r="AU104" s="204"/>
    </row>
    <row r="105" spans="1:47" s="77" customFormat="1" ht="28.5" customHeight="1">
      <c r="A105" s="73"/>
      <c r="B105" s="74"/>
      <c r="C105" s="75"/>
      <c r="D105" s="211" t="s">
        <v>85</v>
      </c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08" t="s">
        <v>63</v>
      </c>
      <c r="V105" s="208"/>
      <c r="W105" s="208"/>
      <c r="X105" s="209">
        <v>1</v>
      </c>
      <c r="Y105" s="209"/>
      <c r="Z105" s="209"/>
      <c r="AA105" s="210"/>
      <c r="AB105" s="210"/>
      <c r="AC105" s="210"/>
      <c r="AD105" s="210"/>
      <c r="AE105" s="210"/>
      <c r="AF105" s="210"/>
      <c r="AG105" s="210"/>
      <c r="AH105" s="210"/>
      <c r="AI105" s="213">
        <f t="shared" si="2"/>
        <v>0</v>
      </c>
      <c r="AJ105" s="213"/>
      <c r="AK105" s="213"/>
      <c r="AL105" s="213"/>
      <c r="AM105" s="213"/>
      <c r="AN105" s="214">
        <f t="shared" si="5"/>
        <v>0</v>
      </c>
      <c r="AO105" s="215"/>
      <c r="AP105" s="216"/>
      <c r="AQ105" s="76"/>
      <c r="AU105" s="204"/>
    </row>
    <row r="106" spans="1:43" s="77" customFormat="1" ht="12.75">
      <c r="A106" s="73"/>
      <c r="B106" s="74"/>
      <c r="C106" s="75"/>
      <c r="D106" s="206" t="s">
        <v>80</v>
      </c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8" t="s">
        <v>62</v>
      </c>
      <c r="V106" s="208"/>
      <c r="W106" s="208"/>
      <c r="X106" s="235"/>
      <c r="Y106" s="235"/>
      <c r="Z106" s="235"/>
      <c r="AA106" s="236">
        <f>SUM(AG88:AM95)</f>
        <v>0</v>
      </c>
      <c r="AB106" s="236"/>
      <c r="AC106" s="236"/>
      <c r="AD106" s="236"/>
      <c r="AE106" s="236"/>
      <c r="AF106" s="236"/>
      <c r="AG106" s="236"/>
      <c r="AH106" s="236"/>
      <c r="AI106" s="213">
        <f aca="true" t="shared" si="12" ref="AI106">AA106*X106</f>
        <v>0</v>
      </c>
      <c r="AJ106" s="213"/>
      <c r="AK106" s="213"/>
      <c r="AL106" s="213"/>
      <c r="AM106" s="213"/>
      <c r="AN106" s="214">
        <f aca="true" t="shared" si="13" ref="AN106">ROUND(AI106*(1+$L$31),2)</f>
        <v>0</v>
      </c>
      <c r="AO106" s="215"/>
      <c r="AP106" s="216"/>
      <c r="AQ106" s="76"/>
    </row>
    <row r="107" spans="2:43" ht="13.5">
      <c r="B107" s="3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36"/>
    </row>
    <row r="108" spans="2:43" ht="30" customHeight="1">
      <c r="B108" s="35"/>
      <c r="C108" s="78" t="s">
        <v>74</v>
      </c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234">
        <f>AG87+AI97</f>
        <v>0</v>
      </c>
      <c r="AH108" s="234"/>
      <c r="AI108" s="234"/>
      <c r="AJ108" s="234"/>
      <c r="AK108" s="234"/>
      <c r="AL108" s="234"/>
      <c r="AM108" s="234"/>
      <c r="AN108" s="234">
        <f>AN87+AN97</f>
        <v>0</v>
      </c>
      <c r="AO108" s="234"/>
      <c r="AP108" s="234"/>
      <c r="AQ108" s="36"/>
    </row>
    <row r="109" spans="2:43" ht="6.9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1"/>
    </row>
  </sheetData>
  <sheetProtection algorithmName="SHA-512" hashValue="8ykOmG+kCftu08zhvp3qZhItUvMnMPnjdsrzJHBoOEaI1fBNhybyInDsjEUUEkUqV9/ew1eYa4uFQEZIN5ICCQ==" saltValue="SUh6jSQDFrbhdmK54op0zA==" spinCount="100000" sheet="1" objects="1" scenarios="1"/>
  <mergeCells count="131">
    <mergeCell ref="L33:O33"/>
    <mergeCell ref="AK27:AO27"/>
    <mergeCell ref="AK29:AO29"/>
    <mergeCell ref="W33:AE33"/>
    <mergeCell ref="AK33:AO33"/>
    <mergeCell ref="L31:O31"/>
    <mergeCell ref="E24:G24"/>
    <mergeCell ref="H24:I24"/>
    <mergeCell ref="K24:AO24"/>
    <mergeCell ref="C2:AP2"/>
    <mergeCell ref="K3:AO3"/>
    <mergeCell ref="K4:AO4"/>
    <mergeCell ref="H21:I21"/>
    <mergeCell ref="E21:G21"/>
    <mergeCell ref="E22:G22"/>
    <mergeCell ref="H22:I22"/>
    <mergeCell ref="K22:AO22"/>
    <mergeCell ref="K11:AH11"/>
    <mergeCell ref="K21:AO21"/>
    <mergeCell ref="K8:AH8"/>
    <mergeCell ref="AN89:AP89"/>
    <mergeCell ref="D90:AF90"/>
    <mergeCell ref="AG90:AM90"/>
    <mergeCell ref="AN90:AP90"/>
    <mergeCell ref="AN87:AP87"/>
    <mergeCell ref="AM83:AP83"/>
    <mergeCell ref="AG85:AM85"/>
    <mergeCell ref="AN85:AP85"/>
    <mergeCell ref="AM82:AP82"/>
    <mergeCell ref="C85:G85"/>
    <mergeCell ref="I85:AF85"/>
    <mergeCell ref="D88:AF88"/>
    <mergeCell ref="I78:AO78"/>
    <mergeCell ref="AM80:AN80"/>
    <mergeCell ref="AN88:AP88"/>
    <mergeCell ref="E23:G23"/>
    <mergeCell ref="H23:I23"/>
    <mergeCell ref="K23:AO23"/>
    <mergeCell ref="W31:AE31"/>
    <mergeCell ref="AK31:AO31"/>
    <mergeCell ref="L32:O32"/>
    <mergeCell ref="W32:AE32"/>
    <mergeCell ref="AK32:AO32"/>
    <mergeCell ref="AN106:AP106"/>
    <mergeCell ref="AA106:AH106"/>
    <mergeCell ref="AI106:AM106"/>
    <mergeCell ref="AA103:AH103"/>
    <mergeCell ref="AI103:AM103"/>
    <mergeCell ref="AN103:AP103"/>
    <mergeCell ref="AA105:AH105"/>
    <mergeCell ref="AI99:AM99"/>
    <mergeCell ref="AN99:AP99"/>
    <mergeCell ref="AI101:AM101"/>
    <mergeCell ref="AN101:AP101"/>
    <mergeCell ref="X105:Z105"/>
    <mergeCell ref="AG108:AM108"/>
    <mergeCell ref="U100:W100"/>
    <mergeCell ref="X100:Z100"/>
    <mergeCell ref="AA100:AH100"/>
    <mergeCell ref="X103:Z103"/>
    <mergeCell ref="D100:T100"/>
    <mergeCell ref="AN105:AP105"/>
    <mergeCell ref="AI105:AM105"/>
    <mergeCell ref="D105:T105"/>
    <mergeCell ref="U105:W105"/>
    <mergeCell ref="AN100:AP100"/>
    <mergeCell ref="D106:T106"/>
    <mergeCell ref="U106:W106"/>
    <mergeCell ref="X106:Z106"/>
    <mergeCell ref="D103:T103"/>
    <mergeCell ref="U103:W103"/>
    <mergeCell ref="D102:T102"/>
    <mergeCell ref="U102:W102"/>
    <mergeCell ref="X102:Z102"/>
    <mergeCell ref="AA102:AH102"/>
    <mergeCell ref="AI102:AM102"/>
    <mergeCell ref="AN102:AP102"/>
    <mergeCell ref="AN108:AP108"/>
    <mergeCell ref="D89:AF89"/>
    <mergeCell ref="AG89:AM89"/>
    <mergeCell ref="AN97:AP97"/>
    <mergeCell ref="AN93:AP93"/>
    <mergeCell ref="D94:AF94"/>
    <mergeCell ref="AG94:AM94"/>
    <mergeCell ref="AN94:AP94"/>
    <mergeCell ref="D95:AF95"/>
    <mergeCell ref="AG95:AM95"/>
    <mergeCell ref="AN95:AP95"/>
    <mergeCell ref="AI97:AM97"/>
    <mergeCell ref="D93:AF93"/>
    <mergeCell ref="AG93:AM93"/>
    <mergeCell ref="AG91:AM91"/>
    <mergeCell ref="AN91:AP91"/>
    <mergeCell ref="D91:AF91"/>
    <mergeCell ref="AG88:AM88"/>
    <mergeCell ref="AG87:AM87"/>
    <mergeCell ref="I77:T77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40:AO46"/>
    <mergeCell ref="AN104:AP104"/>
    <mergeCell ref="AA98:AH98"/>
    <mergeCell ref="U98:W98"/>
    <mergeCell ref="D92:AF92"/>
    <mergeCell ref="AG92:AM92"/>
    <mergeCell ref="AN92:AP92"/>
    <mergeCell ref="D101:T101"/>
    <mergeCell ref="U101:W101"/>
    <mergeCell ref="X101:Z101"/>
    <mergeCell ref="AA101:AH101"/>
    <mergeCell ref="D98:T98"/>
    <mergeCell ref="X98:Z98"/>
    <mergeCell ref="AN98:AP98"/>
    <mergeCell ref="AI98:AM98"/>
    <mergeCell ref="AI100:AM100"/>
    <mergeCell ref="D99:T99"/>
    <mergeCell ref="U99:W99"/>
    <mergeCell ref="X99:Z99"/>
    <mergeCell ref="AA99:AH99"/>
    <mergeCell ref="D104:T104"/>
    <mergeCell ref="U104:W104"/>
    <mergeCell ref="X104:Z104"/>
    <mergeCell ref="AA104:AH104"/>
    <mergeCell ref="AI104:AM10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201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N84" sqref="N84:Q84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>
      <c r="B5" s="35"/>
      <c r="C5" s="196"/>
      <c r="D5" s="82" t="s">
        <v>39</v>
      </c>
      <c r="E5" s="196"/>
      <c r="F5" s="244" t="s">
        <v>118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ROUND(H32*F32,2)</f>
        <v>0</v>
      </c>
      <c r="N32" s="246"/>
      <c r="O32" s="246"/>
      <c r="P32" s="246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SO101 - komunikace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C109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92"/>
      <c r="P83" s="292"/>
      <c r="Q83" s="292"/>
      <c r="R83" s="36"/>
    </row>
    <row r="84" spans="2:18" s="152" customFormat="1" ht="15">
      <c r="B84" s="149"/>
      <c r="C84" s="150"/>
      <c r="D84" s="151" t="str">
        <f>D110</f>
        <v>HSV - Práce a dodávky HSV</v>
      </c>
      <c r="E84" s="150"/>
      <c r="F84" s="150"/>
      <c r="G84" s="150"/>
      <c r="H84" s="150"/>
      <c r="J84" s="24"/>
      <c r="K84" s="25"/>
      <c r="L84" s="190"/>
      <c r="M84" s="190"/>
      <c r="N84" s="279">
        <f>SUM(N85:Q88)</f>
        <v>0</v>
      </c>
      <c r="O84" s="280"/>
      <c r="P84" s="280"/>
      <c r="Q84" s="280"/>
      <c r="R84" s="153"/>
    </row>
    <row r="85" spans="2:18" s="116" customFormat="1" ht="12.75">
      <c r="B85" s="113"/>
      <c r="C85" s="114"/>
      <c r="D85" s="115" t="str">
        <f>D111</f>
        <v xml:space="preserve">    1 - Zemní práce</v>
      </c>
      <c r="E85" s="114"/>
      <c r="F85" s="114"/>
      <c r="G85" s="114"/>
      <c r="H85" s="114"/>
      <c r="J85" s="13"/>
      <c r="K85" s="14"/>
      <c r="L85" s="188"/>
      <c r="M85" s="188"/>
      <c r="N85" s="281">
        <f>N111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D124</f>
        <v xml:space="preserve">    2 - Zakládání</v>
      </c>
      <c r="E86" s="114"/>
      <c r="F86" s="114"/>
      <c r="G86" s="114"/>
      <c r="H86" s="114"/>
      <c r="J86" s="13"/>
      <c r="K86" s="14"/>
      <c r="L86" s="188"/>
      <c r="M86" s="188"/>
      <c r="N86" s="281">
        <f>N124</f>
        <v>0</v>
      </c>
      <c r="O86" s="282"/>
      <c r="P86" s="282"/>
      <c r="Q86" s="282"/>
      <c r="R86" s="117"/>
    </row>
    <row r="87" spans="2:18" s="116" customFormat="1" ht="12.75">
      <c r="B87" s="113"/>
      <c r="C87" s="114"/>
      <c r="D87" s="115" t="str">
        <f>D139</f>
        <v xml:space="preserve">    5 - Komunikace pozemní</v>
      </c>
      <c r="E87" s="114"/>
      <c r="F87" s="114"/>
      <c r="G87" s="114"/>
      <c r="H87" s="114"/>
      <c r="J87" s="13"/>
      <c r="K87" s="14"/>
      <c r="L87" s="188"/>
      <c r="M87" s="188"/>
      <c r="N87" s="281">
        <f>N139</f>
        <v>0</v>
      </c>
      <c r="O87" s="282"/>
      <c r="P87" s="282"/>
      <c r="Q87" s="282"/>
      <c r="R87" s="117"/>
    </row>
    <row r="88" spans="2:18" s="116" customFormat="1" ht="12.75">
      <c r="B88" s="113"/>
      <c r="C88" s="114"/>
      <c r="D88" s="115" t="str">
        <f>D197</f>
        <v xml:space="preserve">    998 - Přesuny hmot pro HSV</v>
      </c>
      <c r="E88" s="114"/>
      <c r="F88" s="114"/>
      <c r="G88" s="114"/>
      <c r="H88" s="114"/>
      <c r="J88" s="13"/>
      <c r="K88" s="14"/>
      <c r="L88" s="188"/>
      <c r="M88" s="188"/>
      <c r="N88" s="281">
        <f>N197</f>
        <v>0</v>
      </c>
      <c r="O88" s="282"/>
      <c r="P88" s="282"/>
      <c r="Q88" s="282"/>
      <c r="R88" s="117"/>
    </row>
    <row r="89" spans="2:18" ht="13.5">
      <c r="B89" s="35"/>
      <c r="C89" s="196"/>
      <c r="D89" s="196"/>
      <c r="E89" s="196"/>
      <c r="F89" s="196"/>
      <c r="G89" s="196"/>
      <c r="H89" s="196"/>
      <c r="I89" s="196"/>
      <c r="J89" s="3"/>
      <c r="K89" s="185"/>
      <c r="L89" s="185"/>
      <c r="M89" s="185"/>
      <c r="N89" s="185"/>
      <c r="O89" s="185"/>
      <c r="P89" s="185"/>
      <c r="Q89" s="185"/>
      <c r="R89" s="36"/>
    </row>
    <row r="90" spans="2:18" ht="15.75">
      <c r="B90" s="35"/>
      <c r="C90" s="118" t="s">
        <v>66</v>
      </c>
      <c r="D90" s="197"/>
      <c r="E90" s="197"/>
      <c r="F90" s="197"/>
      <c r="G90" s="197"/>
      <c r="H90" s="197"/>
      <c r="I90" s="197"/>
      <c r="J90" s="15"/>
      <c r="K90" s="189"/>
      <c r="L90" s="234">
        <f>ROUND(N83,2)</f>
        <v>0</v>
      </c>
      <c r="M90" s="234"/>
      <c r="N90" s="234"/>
      <c r="O90" s="234"/>
      <c r="P90" s="234"/>
      <c r="Q90" s="234"/>
      <c r="R90" s="36"/>
    </row>
    <row r="91" spans="2:18" ht="13.5">
      <c r="B91" s="59"/>
      <c r="C91" s="103"/>
      <c r="D91" s="103"/>
      <c r="E91" s="103"/>
      <c r="F91" s="103"/>
      <c r="G91" s="103"/>
      <c r="H91" s="103"/>
      <c r="I91" s="103"/>
      <c r="J91" s="9"/>
      <c r="K91" s="60"/>
      <c r="L91" s="60"/>
      <c r="M91" s="60"/>
      <c r="N91" s="60"/>
      <c r="O91" s="60"/>
      <c r="P91" s="60"/>
      <c r="Q91" s="60"/>
      <c r="R91" s="61"/>
    </row>
    <row r="95" spans="2:18" ht="13.5">
      <c r="B95" s="32"/>
      <c r="C95" s="80"/>
      <c r="D95" s="80"/>
      <c r="E95" s="80"/>
      <c r="F95" s="80"/>
      <c r="G95" s="80"/>
      <c r="H95" s="80"/>
      <c r="I95" s="80"/>
      <c r="J95" s="2"/>
      <c r="K95" s="33"/>
      <c r="L95" s="33"/>
      <c r="M95" s="33"/>
      <c r="N95" s="33"/>
      <c r="O95" s="33"/>
      <c r="P95" s="33"/>
      <c r="Q95" s="33"/>
      <c r="R95" s="34"/>
    </row>
    <row r="96" spans="2:18" ht="20.25">
      <c r="B96" s="35"/>
      <c r="C96" s="230" t="s">
        <v>47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36"/>
    </row>
    <row r="97" spans="2:18" ht="2.25" customHeight="1">
      <c r="B97" s="35"/>
      <c r="C97" s="196"/>
      <c r="D97" s="196"/>
      <c r="E97" s="196"/>
      <c r="F97" s="196"/>
      <c r="G97" s="196"/>
      <c r="H97" s="196"/>
      <c r="I97" s="196"/>
      <c r="J97" s="3"/>
      <c r="K97" s="185"/>
      <c r="L97" s="185"/>
      <c r="M97" s="185"/>
      <c r="N97" s="185"/>
      <c r="O97" s="185"/>
      <c r="P97" s="185"/>
      <c r="Q97" s="185"/>
      <c r="R97" s="36"/>
    </row>
    <row r="98" spans="2:18" ht="12">
      <c r="B98" s="35"/>
      <c r="C98" s="81" t="s">
        <v>3</v>
      </c>
      <c r="D98" s="196"/>
      <c r="E98" s="196"/>
      <c r="F98" s="284" t="str">
        <f>F4</f>
        <v>Revitalizace parku Dlážděnka - Etapa 1A</v>
      </c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185"/>
      <c r="R98" s="36"/>
    </row>
    <row r="99" spans="2:18" ht="15.75">
      <c r="B99" s="35"/>
      <c r="C99" s="82" t="s">
        <v>39</v>
      </c>
      <c r="D99" s="196"/>
      <c r="E99" s="196"/>
      <c r="F99" s="244" t="str">
        <f>F5</f>
        <v>SO101 - komunikace</v>
      </c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185"/>
      <c r="R99" s="36"/>
    </row>
    <row r="100" spans="2:18" ht="13.5">
      <c r="B100" s="35"/>
      <c r="C100" s="196"/>
      <c r="D100" s="196"/>
      <c r="E100" s="196"/>
      <c r="F100" s="196"/>
      <c r="G100" s="196"/>
      <c r="H100" s="196"/>
      <c r="I100" s="196"/>
      <c r="J100" s="3"/>
      <c r="K100" s="185"/>
      <c r="L100" s="185"/>
      <c r="M100" s="185"/>
      <c r="N100" s="185"/>
      <c r="O100" s="185"/>
      <c r="P100" s="185"/>
      <c r="Q100" s="185"/>
      <c r="R100" s="36"/>
    </row>
    <row r="101" spans="2:18" ht="12">
      <c r="B101" s="35"/>
      <c r="C101" s="81" t="s">
        <v>6</v>
      </c>
      <c r="D101" s="196"/>
      <c r="E101" s="196"/>
      <c r="F101" s="83" t="str">
        <f>F7</f>
        <v>Park Na Dlážděnce, Praha 8, Libeň</v>
      </c>
      <c r="G101" s="196"/>
      <c r="H101" s="196"/>
      <c r="I101" s="196"/>
      <c r="J101" s="3"/>
      <c r="K101" s="195" t="s">
        <v>7</v>
      </c>
      <c r="L101" s="185"/>
      <c r="M101" s="245">
        <f>IF(O7="","",O7)</f>
        <v>0</v>
      </c>
      <c r="N101" s="245"/>
      <c r="O101" s="245"/>
      <c r="P101" s="245"/>
      <c r="Q101" s="185"/>
      <c r="R101" s="36"/>
    </row>
    <row r="102" spans="2:18" ht="13.5">
      <c r="B102" s="35"/>
      <c r="C102" s="196"/>
      <c r="D102" s="196"/>
      <c r="E102" s="196"/>
      <c r="F102" s="196"/>
      <c r="G102" s="196"/>
      <c r="H102" s="196"/>
      <c r="I102" s="196"/>
      <c r="J102" s="3"/>
      <c r="K102" s="185"/>
      <c r="L102" s="185"/>
      <c r="M102" s="185"/>
      <c r="N102" s="185"/>
      <c r="O102" s="185"/>
      <c r="P102" s="185"/>
      <c r="Q102" s="185"/>
      <c r="R102" s="36"/>
    </row>
    <row r="103" spans="2:18" ht="12">
      <c r="B103" s="35"/>
      <c r="C103" s="81" t="s">
        <v>8</v>
      </c>
      <c r="D103" s="196"/>
      <c r="E103" s="196"/>
      <c r="F103" s="83" t="str">
        <f>F78</f>
        <v>MČ Praha 8, Zenklova 1/35, Praha 8 - 180 00</v>
      </c>
      <c r="G103" s="196"/>
      <c r="H103" s="196"/>
      <c r="I103" s="196"/>
      <c r="J103" s="3"/>
      <c r="K103" s="195" t="s">
        <v>13</v>
      </c>
      <c r="L103" s="185"/>
      <c r="M103" s="222" t="str">
        <f>E16</f>
        <v>Komon Architekti</v>
      </c>
      <c r="N103" s="222"/>
      <c r="O103" s="222"/>
      <c r="P103" s="222"/>
      <c r="Q103" s="222"/>
      <c r="R103" s="36"/>
    </row>
    <row r="104" spans="2:18" ht="12">
      <c r="B104" s="35"/>
      <c r="C104" s="81" t="s">
        <v>11</v>
      </c>
      <c r="D104" s="196"/>
      <c r="E104" s="196"/>
      <c r="F104" s="83">
        <f>F79</f>
        <v>0</v>
      </c>
      <c r="G104" s="196"/>
      <c r="H104" s="196"/>
      <c r="I104" s="196"/>
      <c r="J104" s="3"/>
      <c r="K104" s="195" t="s">
        <v>14</v>
      </c>
      <c r="L104" s="185"/>
      <c r="M104" s="222" t="str">
        <f>E19</f>
        <v>Jakub Kulhavý</v>
      </c>
      <c r="N104" s="222"/>
      <c r="O104" s="222"/>
      <c r="P104" s="222"/>
      <c r="Q104" s="222"/>
      <c r="R104" s="36"/>
    </row>
    <row r="105" spans="2:18" ht="12">
      <c r="B105" s="35"/>
      <c r="C105" s="81"/>
      <c r="D105" s="196"/>
      <c r="E105" s="196"/>
      <c r="F105" s="284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185"/>
      <c r="R105" s="36"/>
    </row>
    <row r="106" spans="2:18" ht="47.25" customHeight="1">
      <c r="B106" s="35"/>
      <c r="C106" s="81" t="s">
        <v>78</v>
      </c>
      <c r="D106" s="196"/>
      <c r="E106" s="196"/>
      <c r="F106" s="237" t="s">
        <v>87</v>
      </c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185"/>
      <c r="R106" s="36"/>
    </row>
    <row r="107" spans="2:18" ht="3.75" customHeight="1">
      <c r="B107" s="35"/>
      <c r="C107" s="196"/>
      <c r="D107" s="196"/>
      <c r="E107" s="196"/>
      <c r="F107" s="196"/>
      <c r="G107" s="196"/>
      <c r="H107" s="196"/>
      <c r="I107" s="196"/>
      <c r="J107" s="3"/>
      <c r="K107" s="185"/>
      <c r="L107" s="185"/>
      <c r="M107" s="185"/>
      <c r="N107" s="185"/>
      <c r="O107" s="185"/>
      <c r="P107" s="185"/>
      <c r="Q107" s="185"/>
      <c r="R107" s="36"/>
    </row>
    <row r="108" spans="2:18" s="122" customFormat="1" ht="12">
      <c r="B108" s="119"/>
      <c r="C108" s="120" t="s">
        <v>48</v>
      </c>
      <c r="D108" s="194" t="s">
        <v>49</v>
      </c>
      <c r="E108" s="194" t="s">
        <v>34</v>
      </c>
      <c r="F108" s="273" t="s">
        <v>50</v>
      </c>
      <c r="G108" s="273"/>
      <c r="H108" s="273"/>
      <c r="I108" s="273"/>
      <c r="J108" s="16" t="s">
        <v>51</v>
      </c>
      <c r="K108" s="187" t="s">
        <v>52</v>
      </c>
      <c r="L108" s="274" t="s">
        <v>53</v>
      </c>
      <c r="M108" s="274"/>
      <c r="N108" s="275" t="s">
        <v>43</v>
      </c>
      <c r="O108" s="275"/>
      <c r="P108" s="275"/>
      <c r="Q108" s="276"/>
      <c r="R108" s="121"/>
    </row>
    <row r="109" spans="2:18" ht="15.75">
      <c r="B109" s="35"/>
      <c r="C109" s="123" t="s">
        <v>40</v>
      </c>
      <c r="D109" s="196"/>
      <c r="E109" s="196"/>
      <c r="F109" s="196"/>
      <c r="G109" s="196"/>
      <c r="H109" s="196"/>
      <c r="I109" s="196"/>
      <c r="J109" s="3"/>
      <c r="K109" s="185"/>
      <c r="L109" s="185"/>
      <c r="M109" s="185"/>
      <c r="N109" s="277">
        <f>N110</f>
        <v>0</v>
      </c>
      <c r="O109" s="278"/>
      <c r="P109" s="278"/>
      <c r="Q109" s="278"/>
      <c r="R109" s="36"/>
    </row>
    <row r="110" spans="2:18" s="129" customFormat="1" ht="15">
      <c r="B110" s="124"/>
      <c r="C110" s="125"/>
      <c r="D110" s="126" t="s">
        <v>44</v>
      </c>
      <c r="E110" s="126"/>
      <c r="F110" s="126"/>
      <c r="G110" s="126"/>
      <c r="H110" s="126"/>
      <c r="I110" s="126"/>
      <c r="J110" s="17"/>
      <c r="K110" s="127"/>
      <c r="L110" s="127"/>
      <c r="M110" s="127"/>
      <c r="N110" s="299">
        <f>N111+N124+N139+N197</f>
        <v>0</v>
      </c>
      <c r="O110" s="299"/>
      <c r="P110" s="299"/>
      <c r="Q110" s="299"/>
      <c r="R110" s="128"/>
    </row>
    <row r="111" spans="2:18" s="129" customFormat="1" ht="12.75">
      <c r="B111" s="124"/>
      <c r="C111" s="130"/>
      <c r="D111" s="154" t="s">
        <v>45</v>
      </c>
      <c r="E111" s="130"/>
      <c r="F111" s="130"/>
      <c r="G111" s="130"/>
      <c r="H111" s="130"/>
      <c r="I111" s="130"/>
      <c r="J111" s="18"/>
      <c r="K111" s="131"/>
      <c r="L111" s="131"/>
      <c r="M111" s="131"/>
      <c r="N111" s="263">
        <f>SUM(N112:Q123)</f>
        <v>0</v>
      </c>
      <c r="O111" s="263"/>
      <c r="P111" s="263"/>
      <c r="Q111" s="263"/>
      <c r="R111" s="128"/>
    </row>
    <row r="112" spans="2:18" ht="27" customHeight="1" outlineLevel="1">
      <c r="B112" s="35"/>
      <c r="C112" s="132"/>
      <c r="D112" s="132" t="s">
        <v>54</v>
      </c>
      <c r="E112" s="192">
        <v>131351103</v>
      </c>
      <c r="F112" s="261" t="s">
        <v>88</v>
      </c>
      <c r="G112" s="261"/>
      <c r="H112" s="261"/>
      <c r="I112" s="261"/>
      <c r="J112" s="19" t="s">
        <v>56</v>
      </c>
      <c r="K112" s="134">
        <f>SUM(K113:K116)</f>
        <v>574.7280000000001</v>
      </c>
      <c r="L112" s="257"/>
      <c r="M112" s="257"/>
      <c r="N112" s="258">
        <f>ROUND(L112*K112,2)</f>
        <v>0</v>
      </c>
      <c r="O112" s="258"/>
      <c r="P112" s="258"/>
      <c r="Q112" s="258"/>
      <c r="R112" s="36"/>
    </row>
    <row r="113" spans="2:18" s="136" customFormat="1" ht="13.5" outlineLevel="1">
      <c r="B113" s="135"/>
      <c r="E113" s="191" t="s">
        <v>441</v>
      </c>
      <c r="F113" s="259" t="s">
        <v>447</v>
      </c>
      <c r="G113" s="260" t="e">
        <f aca="true" t="shared" si="0" ref="G113:I113">(670+341)*F113</f>
        <v>#VALUE!</v>
      </c>
      <c r="H113" s="260" t="e">
        <f t="shared" si="0"/>
        <v>#VALUE!</v>
      </c>
      <c r="I113" s="260" t="e">
        <f t="shared" si="0"/>
        <v>#VALUE!</v>
      </c>
      <c r="J113" s="20">
        <v>0.35</v>
      </c>
      <c r="K113" s="138">
        <f>(840+81)*1.05*J113</f>
        <v>338.46750000000003</v>
      </c>
      <c r="L113" s="163"/>
      <c r="M113" s="163"/>
      <c r="R113" s="139"/>
    </row>
    <row r="114" spans="2:18" s="136" customFormat="1" ht="13.5" customHeight="1" outlineLevel="1">
      <c r="B114" s="135"/>
      <c r="E114" s="191" t="s">
        <v>442</v>
      </c>
      <c r="F114" s="259" t="s">
        <v>448</v>
      </c>
      <c r="G114" s="260" t="e">
        <f aca="true" t="shared" si="1" ref="G114:I114">(597)*F114</f>
        <v>#VALUE!</v>
      </c>
      <c r="H114" s="260" t="e">
        <f t="shared" si="1"/>
        <v>#VALUE!</v>
      </c>
      <c r="I114" s="260" t="e">
        <f t="shared" si="1"/>
        <v>#VALUE!</v>
      </c>
      <c r="J114" s="20">
        <v>0.43</v>
      </c>
      <c r="K114" s="138">
        <f>310*1.05*J114</f>
        <v>139.965</v>
      </c>
      <c r="L114" s="163"/>
      <c r="M114" s="163"/>
      <c r="R114" s="139"/>
    </row>
    <row r="115" spans="2:18" s="136" customFormat="1" ht="13.5" outlineLevel="1">
      <c r="B115" s="135"/>
      <c r="E115" s="191" t="s">
        <v>443</v>
      </c>
      <c r="F115" s="259" t="s">
        <v>449</v>
      </c>
      <c r="G115" s="260" t="e">
        <f aca="true" t="shared" si="2" ref="G115:I115">(267)*F115</f>
        <v>#VALUE!</v>
      </c>
      <c r="H115" s="260" t="e">
        <f t="shared" si="2"/>
        <v>#VALUE!</v>
      </c>
      <c r="I115" s="260" t="e">
        <f t="shared" si="2"/>
        <v>#VALUE!</v>
      </c>
      <c r="J115" s="20">
        <v>0.35</v>
      </c>
      <c r="K115" s="138">
        <f>(243)*1.05*J115</f>
        <v>89.3025</v>
      </c>
      <c r="L115" s="163"/>
      <c r="M115" s="163"/>
      <c r="R115" s="139"/>
    </row>
    <row r="116" spans="2:18" s="136" customFormat="1" ht="13.5" outlineLevel="1">
      <c r="B116" s="135"/>
      <c r="E116" s="191" t="s">
        <v>444</v>
      </c>
      <c r="F116" s="259" t="s">
        <v>450</v>
      </c>
      <c r="G116" s="260" t="e">
        <f aca="true" t="shared" si="3" ref="G116:I116">(20)*F116</f>
        <v>#VALUE!</v>
      </c>
      <c r="H116" s="260" t="e">
        <f t="shared" si="3"/>
        <v>#VALUE!</v>
      </c>
      <c r="I116" s="260" t="e">
        <f t="shared" si="3"/>
        <v>#VALUE!</v>
      </c>
      <c r="J116" s="20">
        <v>0.37</v>
      </c>
      <c r="K116" s="138">
        <f>(18)*1.05*J116</f>
        <v>6.993</v>
      </c>
      <c r="L116" s="163"/>
      <c r="M116" s="163"/>
      <c r="R116" s="139"/>
    </row>
    <row r="117" spans="2:18" s="79" customFormat="1" ht="27" customHeight="1" outlineLevel="1">
      <c r="B117" s="144"/>
      <c r="C117" s="145"/>
      <c r="D117" s="145" t="s">
        <v>54</v>
      </c>
      <c r="E117" s="193">
        <v>132351103</v>
      </c>
      <c r="F117" s="272" t="s">
        <v>90</v>
      </c>
      <c r="G117" s="272"/>
      <c r="H117" s="272"/>
      <c r="I117" s="272"/>
      <c r="J117" s="19" t="s">
        <v>56</v>
      </c>
      <c r="K117" s="134">
        <f>SUM(K118:K119)</f>
        <v>35.580000000000005</v>
      </c>
      <c r="L117" s="257"/>
      <c r="M117" s="257"/>
      <c r="N117" s="262">
        <f>ROUND(L117*K117,2)</f>
        <v>0</v>
      </c>
      <c r="O117" s="262"/>
      <c r="P117" s="262"/>
      <c r="Q117" s="262"/>
      <c r="R117" s="146"/>
    </row>
    <row r="118" spans="2:18" s="137" customFormat="1" ht="22.5" outlineLevel="1">
      <c r="B118" s="155"/>
      <c r="C118" s="156"/>
      <c r="D118" s="156"/>
      <c r="E118" s="198" t="s">
        <v>439</v>
      </c>
      <c r="F118" s="297" t="s">
        <v>445</v>
      </c>
      <c r="G118" s="298" t="e">
        <f aca="true" t="shared" si="4" ref="G118:I118">(25+4+20+16+109)*0.4*F118</f>
        <v>#VALUE!</v>
      </c>
      <c r="H118" s="298" t="e">
        <f t="shared" si="4"/>
        <v>#VALUE!</v>
      </c>
      <c r="I118" s="298" t="e">
        <f t="shared" si="4"/>
        <v>#VALUE!</v>
      </c>
      <c r="J118" s="20">
        <v>0.35</v>
      </c>
      <c r="K118" s="138">
        <f>(25+4+20+16+109)*0.4*J118</f>
        <v>24.360000000000003</v>
      </c>
      <c r="L118" s="163"/>
      <c r="M118" s="163"/>
      <c r="N118" s="157"/>
      <c r="O118" s="157"/>
      <c r="P118" s="157"/>
      <c r="Q118" s="157"/>
      <c r="R118" s="158"/>
    </row>
    <row r="119" spans="2:18" s="137" customFormat="1" ht="22.5" outlineLevel="1">
      <c r="B119" s="155"/>
      <c r="C119" s="156"/>
      <c r="D119" s="156"/>
      <c r="E119" s="198" t="s">
        <v>440</v>
      </c>
      <c r="F119" s="297" t="s">
        <v>446</v>
      </c>
      <c r="G119" s="298" t="e">
        <f aca="true" t="shared" si="5" ref="G119:I119">(11+9+13)*0.4*F119</f>
        <v>#VALUE!</v>
      </c>
      <c r="H119" s="298" t="e">
        <f t="shared" si="5"/>
        <v>#VALUE!</v>
      </c>
      <c r="I119" s="298" t="e">
        <f t="shared" si="5"/>
        <v>#VALUE!</v>
      </c>
      <c r="J119" s="20">
        <v>0.85</v>
      </c>
      <c r="K119" s="138">
        <f>(11+9+13)*0.4*J119</f>
        <v>11.22</v>
      </c>
      <c r="L119" s="163"/>
      <c r="M119" s="163"/>
      <c r="N119" s="157"/>
      <c r="O119" s="157"/>
      <c r="P119" s="157"/>
      <c r="Q119" s="157"/>
      <c r="R119" s="158"/>
    </row>
    <row r="120" spans="2:18" s="79" customFormat="1" ht="11.25" customHeight="1" outlineLevel="1">
      <c r="B120" s="144"/>
      <c r="C120" s="145"/>
      <c r="D120" s="145" t="s">
        <v>54</v>
      </c>
      <c r="E120" s="192">
        <v>162351103</v>
      </c>
      <c r="F120" s="261" t="s">
        <v>387</v>
      </c>
      <c r="G120" s="261"/>
      <c r="H120" s="261"/>
      <c r="I120" s="261"/>
      <c r="J120" s="19" t="s">
        <v>56</v>
      </c>
      <c r="K120" s="134">
        <f>SUM(K121:K121)</f>
        <v>610.3080000000001</v>
      </c>
      <c r="L120" s="257"/>
      <c r="M120" s="257"/>
      <c r="N120" s="262">
        <f>ROUND(L120*K120,2)</f>
        <v>0</v>
      </c>
      <c r="O120" s="262"/>
      <c r="P120" s="262"/>
      <c r="Q120" s="262"/>
      <c r="R120" s="146"/>
    </row>
    <row r="121" spans="2:18" s="137" customFormat="1" ht="22.5" outlineLevel="1">
      <c r="B121" s="155"/>
      <c r="C121" s="156"/>
      <c r="D121" s="156"/>
      <c r="E121" s="191" t="s">
        <v>112</v>
      </c>
      <c r="F121" s="259" t="s">
        <v>92</v>
      </c>
      <c r="G121" s="260"/>
      <c r="H121" s="260"/>
      <c r="I121" s="260"/>
      <c r="J121" s="20"/>
      <c r="K121" s="138">
        <f>K117+K112</f>
        <v>610.3080000000001</v>
      </c>
      <c r="L121" s="163"/>
      <c r="M121" s="163"/>
      <c r="N121" s="157"/>
      <c r="O121" s="157"/>
      <c r="P121" s="157"/>
      <c r="Q121" s="157"/>
      <c r="R121" s="158"/>
    </row>
    <row r="122" spans="2:18" s="79" customFormat="1" ht="11.25" customHeight="1" outlineLevel="1">
      <c r="B122" s="144"/>
      <c r="C122" s="145"/>
      <c r="D122" s="145" t="s">
        <v>54</v>
      </c>
      <c r="E122" s="192">
        <v>171251101</v>
      </c>
      <c r="F122" s="261" t="s">
        <v>93</v>
      </c>
      <c r="G122" s="261"/>
      <c r="H122" s="261"/>
      <c r="I122" s="261"/>
      <c r="J122" s="19" t="s">
        <v>56</v>
      </c>
      <c r="K122" s="134">
        <f>SUM(K123:K123)</f>
        <v>610.3080000000001</v>
      </c>
      <c r="L122" s="257"/>
      <c r="M122" s="257"/>
      <c r="N122" s="262">
        <f>ROUND(L122*K122,2)</f>
        <v>0</v>
      </c>
      <c r="O122" s="262"/>
      <c r="P122" s="262"/>
      <c r="Q122" s="262"/>
      <c r="R122" s="146"/>
    </row>
    <row r="123" spans="2:18" s="137" customFormat="1" ht="11.25" customHeight="1" outlineLevel="1">
      <c r="B123" s="155"/>
      <c r="C123" s="156"/>
      <c r="D123" s="156"/>
      <c r="E123" s="191" t="s">
        <v>94</v>
      </c>
      <c r="F123" s="259" t="s">
        <v>92</v>
      </c>
      <c r="G123" s="260"/>
      <c r="H123" s="260"/>
      <c r="I123" s="260"/>
      <c r="J123" s="20"/>
      <c r="K123" s="138">
        <f>K120</f>
        <v>610.3080000000001</v>
      </c>
      <c r="L123" s="163"/>
      <c r="M123" s="163"/>
      <c r="N123" s="157"/>
      <c r="O123" s="157"/>
      <c r="P123" s="157"/>
      <c r="Q123" s="157"/>
      <c r="R123" s="158"/>
    </row>
    <row r="124" spans="2:18" s="129" customFormat="1" ht="12.75">
      <c r="B124" s="124"/>
      <c r="C124" s="130"/>
      <c r="D124" s="154" t="s">
        <v>46</v>
      </c>
      <c r="E124" s="130"/>
      <c r="F124" s="130"/>
      <c r="G124" s="130"/>
      <c r="H124" s="130"/>
      <c r="I124" s="130"/>
      <c r="J124" s="18"/>
      <c r="K124" s="131"/>
      <c r="L124" s="164"/>
      <c r="M124" s="164"/>
      <c r="N124" s="263">
        <f>SUM(N125:Q138)</f>
        <v>0</v>
      </c>
      <c r="O124" s="263"/>
      <c r="P124" s="263"/>
      <c r="Q124" s="263"/>
      <c r="R124" s="128"/>
    </row>
    <row r="125" spans="2:18" s="79" customFormat="1" ht="13.5" outlineLevel="1">
      <c r="B125" s="144"/>
      <c r="C125" s="145"/>
      <c r="D125" s="145" t="s">
        <v>54</v>
      </c>
      <c r="E125" s="193">
        <v>271532212</v>
      </c>
      <c r="F125" s="272" t="s">
        <v>89</v>
      </c>
      <c r="G125" s="272"/>
      <c r="H125" s="272"/>
      <c r="I125" s="272"/>
      <c r="J125" s="19" t="s">
        <v>56</v>
      </c>
      <c r="K125" s="134">
        <f>SUM(K126:K126)</f>
        <v>8.280000000000001</v>
      </c>
      <c r="L125" s="257"/>
      <c r="M125" s="257"/>
      <c r="N125" s="262">
        <f>ROUND(L125*K125,2)</f>
        <v>0</v>
      </c>
      <c r="O125" s="262"/>
      <c r="P125" s="262"/>
      <c r="Q125" s="262"/>
      <c r="R125" s="146"/>
    </row>
    <row r="126" spans="2:18" s="137" customFormat="1" ht="13.5" outlineLevel="1">
      <c r="B126" s="155"/>
      <c r="C126" s="156"/>
      <c r="D126" s="156"/>
      <c r="E126" s="198" t="s">
        <v>451</v>
      </c>
      <c r="F126" s="297" t="s">
        <v>452</v>
      </c>
      <c r="G126" s="298"/>
      <c r="H126" s="298"/>
      <c r="I126" s="298"/>
      <c r="J126" s="20">
        <v>0.1</v>
      </c>
      <c r="K126" s="138">
        <f>(25+4+20+16+109+11+9+13)*0.4*J126</f>
        <v>8.280000000000001</v>
      </c>
      <c r="L126" s="163"/>
      <c r="M126" s="163"/>
      <c r="N126" s="157"/>
      <c r="O126" s="157"/>
      <c r="P126" s="157"/>
      <c r="Q126" s="157"/>
      <c r="R126" s="158"/>
    </row>
    <row r="127" spans="2:18" s="79" customFormat="1" ht="13.5" outlineLevel="1">
      <c r="B127" s="144"/>
      <c r="C127" s="145"/>
      <c r="D127" s="145" t="s">
        <v>54</v>
      </c>
      <c r="E127" s="193">
        <v>273321411</v>
      </c>
      <c r="F127" s="272" t="s">
        <v>139</v>
      </c>
      <c r="G127" s="272"/>
      <c r="H127" s="272"/>
      <c r="I127" s="272"/>
      <c r="J127" s="19" t="s">
        <v>56</v>
      </c>
      <c r="K127" s="134">
        <f>SUM(K128)</f>
        <v>26.910000000000004</v>
      </c>
      <c r="L127" s="257"/>
      <c r="M127" s="257"/>
      <c r="N127" s="262">
        <f>ROUND(L127*K127,2)</f>
        <v>0</v>
      </c>
      <c r="O127" s="262"/>
      <c r="P127" s="262"/>
      <c r="Q127" s="262"/>
      <c r="R127" s="146"/>
    </row>
    <row r="128" spans="2:18" s="137" customFormat="1" ht="22.5" outlineLevel="1">
      <c r="B128" s="155"/>
      <c r="C128" s="156"/>
      <c r="D128" s="156"/>
      <c r="E128" s="198" t="s">
        <v>454</v>
      </c>
      <c r="F128" s="297" t="s">
        <v>453</v>
      </c>
      <c r="G128" s="298"/>
      <c r="H128" s="298"/>
      <c r="I128" s="298"/>
      <c r="J128" s="20">
        <v>0.1</v>
      </c>
      <c r="K128" s="138">
        <f>(25+4+20+16+109+11+9+13)*1.3*J128</f>
        <v>26.910000000000004</v>
      </c>
      <c r="L128" s="163"/>
      <c r="M128" s="163"/>
      <c r="N128" s="157"/>
      <c r="O128" s="157"/>
      <c r="P128" s="157"/>
      <c r="Q128" s="157"/>
      <c r="R128" s="158"/>
    </row>
    <row r="129" spans="2:18" s="79" customFormat="1" ht="13.5" outlineLevel="1">
      <c r="B129" s="144"/>
      <c r="C129" s="145"/>
      <c r="D129" s="145" t="s">
        <v>54</v>
      </c>
      <c r="E129" s="193" t="s">
        <v>68</v>
      </c>
      <c r="F129" s="272" t="s">
        <v>69</v>
      </c>
      <c r="G129" s="272"/>
      <c r="H129" s="272"/>
      <c r="I129" s="272"/>
      <c r="J129" s="19" t="s">
        <v>55</v>
      </c>
      <c r="K129" s="134">
        <f>SUM(K130:K130)</f>
        <v>20.700000000000003</v>
      </c>
      <c r="L129" s="257"/>
      <c r="M129" s="257"/>
      <c r="N129" s="262">
        <f>ROUND(L129*K129,2)</f>
        <v>0</v>
      </c>
      <c r="O129" s="262"/>
      <c r="P129" s="262"/>
      <c r="Q129" s="262"/>
      <c r="R129" s="146"/>
    </row>
    <row r="130" spans="2:18" s="137" customFormat="1" ht="22.5" customHeight="1" outlineLevel="1">
      <c r="B130" s="155"/>
      <c r="C130" s="156"/>
      <c r="D130" s="156"/>
      <c r="E130" s="198" t="s">
        <v>454</v>
      </c>
      <c r="F130" s="297" t="s">
        <v>455</v>
      </c>
      <c r="G130" s="298"/>
      <c r="H130" s="298"/>
      <c r="I130" s="298"/>
      <c r="J130" s="20"/>
      <c r="K130" s="138">
        <f>(25+4+20+16+109+11+9+13)*0.1</f>
        <v>20.700000000000003</v>
      </c>
      <c r="L130" s="163"/>
      <c r="M130" s="163"/>
      <c r="N130" s="157"/>
      <c r="O130" s="157"/>
      <c r="P130" s="157"/>
      <c r="Q130" s="157"/>
      <c r="R130" s="158"/>
    </row>
    <row r="131" spans="2:18" s="79" customFormat="1" ht="13.5" outlineLevel="1">
      <c r="B131" s="144"/>
      <c r="C131" s="145"/>
      <c r="D131" s="145" t="s">
        <v>54</v>
      </c>
      <c r="E131" s="193" t="s">
        <v>70</v>
      </c>
      <c r="F131" s="272" t="s">
        <v>71</v>
      </c>
      <c r="G131" s="272"/>
      <c r="H131" s="272"/>
      <c r="I131" s="272"/>
      <c r="J131" s="19" t="s">
        <v>55</v>
      </c>
      <c r="K131" s="134">
        <f>K129</f>
        <v>20.700000000000003</v>
      </c>
      <c r="L131" s="257"/>
      <c r="M131" s="257"/>
      <c r="N131" s="262">
        <f>ROUND(L131*K131,2)</f>
        <v>0</v>
      </c>
      <c r="O131" s="262"/>
      <c r="P131" s="262"/>
      <c r="Q131" s="262"/>
      <c r="R131" s="146"/>
    </row>
    <row r="132" spans="2:18" s="79" customFormat="1" ht="13.5" outlineLevel="1">
      <c r="B132" s="144"/>
      <c r="C132" s="145"/>
      <c r="D132" s="145" t="s">
        <v>54</v>
      </c>
      <c r="E132" s="193" t="s">
        <v>76</v>
      </c>
      <c r="F132" s="272" t="s">
        <v>77</v>
      </c>
      <c r="G132" s="272"/>
      <c r="H132" s="272"/>
      <c r="I132" s="272"/>
      <c r="J132" s="19" t="s">
        <v>58</v>
      </c>
      <c r="K132" s="134">
        <f>SUM(K133:K133)</f>
        <v>2.1528000000000005</v>
      </c>
      <c r="L132" s="257"/>
      <c r="M132" s="257"/>
      <c r="N132" s="262">
        <f>ROUND(L132*K132,2)</f>
        <v>0</v>
      </c>
      <c r="O132" s="262"/>
      <c r="P132" s="262"/>
      <c r="Q132" s="262"/>
      <c r="R132" s="146"/>
    </row>
    <row r="133" spans="2:18" s="137" customFormat="1" ht="13.5" outlineLevel="1">
      <c r="B133" s="155"/>
      <c r="C133" s="156"/>
      <c r="D133" s="156"/>
      <c r="E133" s="198" t="s">
        <v>456</v>
      </c>
      <c r="F133" s="297" t="s">
        <v>457</v>
      </c>
      <c r="G133" s="298"/>
      <c r="H133" s="298"/>
      <c r="I133" s="298"/>
      <c r="J133" s="20">
        <v>0.08</v>
      </c>
      <c r="K133" s="138">
        <f>K127*J133</f>
        <v>2.1528000000000005</v>
      </c>
      <c r="L133" s="163"/>
      <c r="M133" s="163"/>
      <c r="N133" s="157"/>
      <c r="O133" s="157"/>
      <c r="P133" s="157"/>
      <c r="Q133" s="157"/>
      <c r="R133" s="158"/>
    </row>
    <row r="134" spans="2:18" s="79" customFormat="1" ht="27" customHeight="1" outlineLevel="1">
      <c r="B134" s="144"/>
      <c r="C134" s="145"/>
      <c r="D134" s="145" t="s">
        <v>54</v>
      </c>
      <c r="E134" s="193">
        <v>279113145</v>
      </c>
      <c r="F134" s="272" t="s">
        <v>121</v>
      </c>
      <c r="G134" s="272"/>
      <c r="H134" s="272"/>
      <c r="I134" s="272"/>
      <c r="J134" s="19" t="s">
        <v>55</v>
      </c>
      <c r="K134" s="134">
        <f>SUM(K135:K136)</f>
        <v>68.25</v>
      </c>
      <c r="L134" s="257"/>
      <c r="M134" s="257"/>
      <c r="N134" s="262">
        <f>ROUND(L134*K134,2)</f>
        <v>0</v>
      </c>
      <c r="O134" s="262"/>
      <c r="P134" s="262"/>
      <c r="Q134" s="262"/>
      <c r="R134" s="146"/>
    </row>
    <row r="135" spans="2:18" s="137" customFormat="1" ht="11.25" customHeight="1" outlineLevel="1">
      <c r="B135" s="155"/>
      <c r="C135" s="156"/>
      <c r="D135" s="156"/>
      <c r="E135" s="198" t="s">
        <v>458</v>
      </c>
      <c r="F135" s="297" t="s">
        <v>461</v>
      </c>
      <c r="G135" s="298" t="e">
        <f aca="true" t="shared" si="6" ref="G135:I135">(25+4+20+16+109)*0.4*F135</f>
        <v>#VALUE!</v>
      </c>
      <c r="H135" s="298" t="e">
        <f t="shared" si="6"/>
        <v>#VALUE!</v>
      </c>
      <c r="I135" s="298" t="e">
        <f t="shared" si="6"/>
        <v>#VALUE!</v>
      </c>
      <c r="J135" s="20">
        <v>0.25</v>
      </c>
      <c r="K135" s="138">
        <f>(25+4+20+16+109)*J135</f>
        <v>43.5</v>
      </c>
      <c r="L135" s="163"/>
      <c r="M135" s="163"/>
      <c r="N135" s="157"/>
      <c r="O135" s="157"/>
      <c r="P135" s="157"/>
      <c r="Q135" s="157"/>
      <c r="R135" s="158"/>
    </row>
    <row r="136" spans="2:18" s="137" customFormat="1" ht="22.5" outlineLevel="1">
      <c r="B136" s="155"/>
      <c r="C136" s="156"/>
      <c r="D136" s="156"/>
      <c r="E136" s="198" t="s">
        <v>459</v>
      </c>
      <c r="F136" s="297" t="s">
        <v>460</v>
      </c>
      <c r="G136" s="298" t="e">
        <f aca="true" t="shared" si="7" ref="G136:I136">(11+9+13)*0.4*F136</f>
        <v>#VALUE!</v>
      </c>
      <c r="H136" s="298" t="e">
        <f t="shared" si="7"/>
        <v>#VALUE!</v>
      </c>
      <c r="I136" s="298" t="e">
        <f t="shared" si="7"/>
        <v>#VALUE!</v>
      </c>
      <c r="J136" s="20">
        <v>0.75</v>
      </c>
      <c r="K136" s="138">
        <f>(11+9+13)*J136</f>
        <v>24.75</v>
      </c>
      <c r="L136" s="163"/>
      <c r="M136" s="163"/>
      <c r="N136" s="157"/>
      <c r="O136" s="157"/>
      <c r="P136" s="157"/>
      <c r="Q136" s="157"/>
      <c r="R136" s="158"/>
    </row>
    <row r="137" spans="2:18" s="79" customFormat="1" ht="13.5" outlineLevel="1">
      <c r="B137" s="144"/>
      <c r="C137" s="145"/>
      <c r="D137" s="145" t="s">
        <v>54</v>
      </c>
      <c r="E137" s="193">
        <v>278361101</v>
      </c>
      <c r="F137" s="272" t="s">
        <v>91</v>
      </c>
      <c r="G137" s="272"/>
      <c r="H137" s="272"/>
      <c r="I137" s="272"/>
      <c r="J137" s="19" t="s">
        <v>58</v>
      </c>
      <c r="K137" s="134">
        <f>SUM(K138:K138)</f>
        <v>0.6825</v>
      </c>
      <c r="L137" s="257"/>
      <c r="M137" s="257"/>
      <c r="N137" s="262">
        <f>ROUND(L137*K137,2)</f>
        <v>0</v>
      </c>
      <c r="O137" s="262"/>
      <c r="P137" s="262"/>
      <c r="Q137" s="262"/>
      <c r="R137" s="146"/>
    </row>
    <row r="138" spans="2:18" s="137" customFormat="1" ht="11.25" customHeight="1" outlineLevel="1">
      <c r="B138" s="155"/>
      <c r="C138" s="156"/>
      <c r="D138" s="156"/>
      <c r="E138" s="198" t="s">
        <v>462</v>
      </c>
      <c r="F138" s="297" t="s">
        <v>463</v>
      </c>
      <c r="G138" s="298"/>
      <c r="H138" s="298"/>
      <c r="I138" s="298"/>
      <c r="J138" s="20">
        <v>0.01</v>
      </c>
      <c r="K138" s="138">
        <f>K134*J138</f>
        <v>0.6825</v>
      </c>
      <c r="L138" s="163"/>
      <c r="M138" s="163"/>
      <c r="N138" s="157"/>
      <c r="O138" s="157"/>
      <c r="P138" s="157"/>
      <c r="Q138" s="157"/>
      <c r="R138" s="158"/>
    </row>
    <row r="139" spans="2:18" s="161" customFormat="1" ht="12.75">
      <c r="B139" s="159"/>
      <c r="C139" s="131"/>
      <c r="D139" s="154" t="s">
        <v>101</v>
      </c>
      <c r="E139" s="131"/>
      <c r="F139" s="131"/>
      <c r="G139" s="131"/>
      <c r="H139" s="131"/>
      <c r="I139" s="131"/>
      <c r="J139" s="18"/>
      <c r="K139" s="131"/>
      <c r="L139" s="164"/>
      <c r="M139" s="164"/>
      <c r="N139" s="263">
        <f>SUM(N140:Q196)</f>
        <v>0</v>
      </c>
      <c r="O139" s="263"/>
      <c r="P139" s="263"/>
      <c r="Q139" s="263"/>
      <c r="R139" s="160"/>
    </row>
    <row r="140" spans="2:18" ht="13.5" outlineLevel="1">
      <c r="B140" s="35"/>
      <c r="C140" s="132"/>
      <c r="D140" s="132" t="s">
        <v>54</v>
      </c>
      <c r="E140" s="192">
        <v>564831111</v>
      </c>
      <c r="F140" s="261" t="s">
        <v>102</v>
      </c>
      <c r="G140" s="261"/>
      <c r="H140" s="261"/>
      <c r="I140" s="261"/>
      <c r="J140" s="19" t="s">
        <v>55</v>
      </c>
      <c r="K140" s="134">
        <f>SUM(K141:K145)</f>
        <v>1728.6000000000004</v>
      </c>
      <c r="L140" s="257"/>
      <c r="M140" s="257"/>
      <c r="N140" s="258">
        <f>ROUND(L140*K140,2)</f>
        <v>0</v>
      </c>
      <c r="O140" s="258"/>
      <c r="P140" s="258"/>
      <c r="Q140" s="258"/>
      <c r="R140" s="36"/>
    </row>
    <row r="141" spans="2:18" s="136" customFormat="1" ht="13.5" outlineLevel="1">
      <c r="B141" s="135"/>
      <c r="E141" s="191" t="s">
        <v>464</v>
      </c>
      <c r="F141" s="259" t="s">
        <v>465</v>
      </c>
      <c r="G141" s="260" t="e">
        <f aca="true" t="shared" si="8" ref="G141:I141">(670+341)*F141</f>
        <v>#VALUE!</v>
      </c>
      <c r="H141" s="260" t="e">
        <f t="shared" si="8"/>
        <v>#VALUE!</v>
      </c>
      <c r="I141" s="260" t="e">
        <f t="shared" si="8"/>
        <v>#VALUE!</v>
      </c>
      <c r="J141" s="20"/>
      <c r="K141" s="138">
        <f>(840+81)*1.05</f>
        <v>967.0500000000001</v>
      </c>
      <c r="L141" s="163"/>
      <c r="M141" s="163"/>
      <c r="R141" s="139"/>
    </row>
    <row r="142" spans="2:18" s="136" customFormat="1" ht="13.5" customHeight="1" outlineLevel="1">
      <c r="B142" s="135"/>
      <c r="E142" s="191" t="s">
        <v>466</v>
      </c>
      <c r="F142" s="259" t="s">
        <v>467</v>
      </c>
      <c r="G142" s="260" t="e">
        <f aca="true" t="shared" si="9" ref="G142:I142">(597)*F142</f>
        <v>#VALUE!</v>
      </c>
      <c r="H142" s="260" t="e">
        <f t="shared" si="9"/>
        <v>#VALUE!</v>
      </c>
      <c r="I142" s="260" t="e">
        <f t="shared" si="9"/>
        <v>#VALUE!</v>
      </c>
      <c r="J142" s="20"/>
      <c r="K142" s="138">
        <f>310*1.05</f>
        <v>325.5</v>
      </c>
      <c r="L142" s="163"/>
      <c r="M142" s="163"/>
      <c r="R142" s="139"/>
    </row>
    <row r="143" spans="2:18" s="136" customFormat="1" ht="13.5" outlineLevel="1">
      <c r="B143" s="135"/>
      <c r="E143" s="191" t="s">
        <v>468</v>
      </c>
      <c r="F143" s="259" t="s">
        <v>469</v>
      </c>
      <c r="G143" s="260" t="e">
        <f aca="true" t="shared" si="10" ref="G143:I143">(267)*F143</f>
        <v>#VALUE!</v>
      </c>
      <c r="H143" s="260" t="e">
        <f t="shared" si="10"/>
        <v>#VALUE!</v>
      </c>
      <c r="I143" s="260" t="e">
        <f t="shared" si="10"/>
        <v>#VALUE!</v>
      </c>
      <c r="J143" s="20"/>
      <c r="K143" s="138">
        <f>(243)*1.05</f>
        <v>255.15</v>
      </c>
      <c r="L143" s="163"/>
      <c r="M143" s="163"/>
      <c r="R143" s="139"/>
    </row>
    <row r="144" spans="2:18" s="136" customFormat="1" ht="13.5" outlineLevel="1">
      <c r="B144" s="135"/>
      <c r="E144" s="191" t="s">
        <v>470</v>
      </c>
      <c r="F144" s="259" t="s">
        <v>471</v>
      </c>
      <c r="G144" s="260" t="e">
        <f aca="true" t="shared" si="11" ref="G144:I145">(20)*F144</f>
        <v>#VALUE!</v>
      </c>
      <c r="H144" s="260" t="e">
        <f t="shared" si="11"/>
        <v>#VALUE!</v>
      </c>
      <c r="I144" s="260" t="e">
        <f t="shared" si="11"/>
        <v>#VALUE!</v>
      </c>
      <c r="J144" s="20"/>
      <c r="K144" s="138">
        <f>(18)*1.05</f>
        <v>18.900000000000002</v>
      </c>
      <c r="L144" s="163"/>
      <c r="M144" s="163"/>
      <c r="R144" s="139"/>
    </row>
    <row r="145" spans="2:18" s="136" customFormat="1" ht="13.5" outlineLevel="1">
      <c r="B145" s="135"/>
      <c r="E145" s="191" t="s">
        <v>496</v>
      </c>
      <c r="F145" s="259" t="s">
        <v>497</v>
      </c>
      <c r="G145" s="260" t="e">
        <f t="shared" si="11"/>
        <v>#VALUE!</v>
      </c>
      <c r="H145" s="260" t="e">
        <f t="shared" si="11"/>
        <v>#VALUE!</v>
      </c>
      <c r="I145" s="260" t="e">
        <f t="shared" si="11"/>
        <v>#VALUE!</v>
      </c>
      <c r="J145" s="20"/>
      <c r="K145" s="138">
        <f>162</f>
        <v>162</v>
      </c>
      <c r="L145" s="163"/>
      <c r="M145" s="163"/>
      <c r="R145" s="139"/>
    </row>
    <row r="146" spans="2:18" ht="13.5" outlineLevel="1">
      <c r="B146" s="35"/>
      <c r="C146" s="132"/>
      <c r="D146" s="132" t="s">
        <v>54</v>
      </c>
      <c r="E146" s="192">
        <v>564851111</v>
      </c>
      <c r="F146" s="261" t="s">
        <v>103</v>
      </c>
      <c r="G146" s="261"/>
      <c r="H146" s="261"/>
      <c r="I146" s="261"/>
      <c r="J146" s="19" t="s">
        <v>55</v>
      </c>
      <c r="K146" s="134">
        <f>SUM(K147:K151)</f>
        <v>1728.6000000000004</v>
      </c>
      <c r="L146" s="257"/>
      <c r="M146" s="257"/>
      <c r="N146" s="258">
        <f>ROUND(L146*K146,2)</f>
        <v>0</v>
      </c>
      <c r="O146" s="258"/>
      <c r="P146" s="258"/>
      <c r="Q146" s="258"/>
      <c r="R146" s="36"/>
    </row>
    <row r="147" spans="2:18" s="136" customFormat="1" ht="13.5" outlineLevel="1">
      <c r="B147" s="135"/>
      <c r="E147" s="191" t="s">
        <v>472</v>
      </c>
      <c r="F147" s="259" t="s">
        <v>465</v>
      </c>
      <c r="G147" s="260" t="e">
        <f aca="true" t="shared" si="12" ref="G147:I147">(670+341)*F147</f>
        <v>#VALUE!</v>
      </c>
      <c r="H147" s="260" t="e">
        <f t="shared" si="12"/>
        <v>#VALUE!</v>
      </c>
      <c r="I147" s="260" t="e">
        <f t="shared" si="12"/>
        <v>#VALUE!</v>
      </c>
      <c r="J147" s="20"/>
      <c r="K147" s="138">
        <f>(840+81)*1.05</f>
        <v>967.0500000000001</v>
      </c>
      <c r="L147" s="163"/>
      <c r="M147" s="163"/>
      <c r="R147" s="139"/>
    </row>
    <row r="148" spans="2:18" s="136" customFormat="1" ht="13.5" customHeight="1" outlineLevel="1">
      <c r="B148" s="135"/>
      <c r="E148" s="191" t="s">
        <v>473</v>
      </c>
      <c r="F148" s="259" t="s">
        <v>467</v>
      </c>
      <c r="G148" s="260" t="e">
        <f aca="true" t="shared" si="13" ref="G148:I148">(597)*F148</f>
        <v>#VALUE!</v>
      </c>
      <c r="H148" s="260" t="e">
        <f t="shared" si="13"/>
        <v>#VALUE!</v>
      </c>
      <c r="I148" s="260" t="e">
        <f t="shared" si="13"/>
        <v>#VALUE!</v>
      </c>
      <c r="J148" s="20"/>
      <c r="K148" s="138">
        <f>310*1.05</f>
        <v>325.5</v>
      </c>
      <c r="L148" s="163"/>
      <c r="M148" s="163"/>
      <c r="R148" s="139"/>
    </row>
    <row r="149" spans="2:18" s="136" customFormat="1" ht="13.5" outlineLevel="1">
      <c r="B149" s="135"/>
      <c r="E149" s="191" t="s">
        <v>474</v>
      </c>
      <c r="F149" s="259" t="s">
        <v>469</v>
      </c>
      <c r="G149" s="260" t="e">
        <f aca="true" t="shared" si="14" ref="G149:I149">(267)*F149</f>
        <v>#VALUE!</v>
      </c>
      <c r="H149" s="260" t="e">
        <f t="shared" si="14"/>
        <v>#VALUE!</v>
      </c>
      <c r="I149" s="260" t="e">
        <f t="shared" si="14"/>
        <v>#VALUE!</v>
      </c>
      <c r="J149" s="20"/>
      <c r="K149" s="138">
        <f>(243)*1.05</f>
        <v>255.15</v>
      </c>
      <c r="L149" s="163"/>
      <c r="M149" s="163"/>
      <c r="R149" s="139"/>
    </row>
    <row r="150" spans="2:18" s="136" customFormat="1" ht="13.5" outlineLevel="1">
      <c r="B150" s="135"/>
      <c r="E150" s="191" t="s">
        <v>475</v>
      </c>
      <c r="F150" s="259" t="s">
        <v>471</v>
      </c>
      <c r="G150" s="260" t="e">
        <f aca="true" t="shared" si="15" ref="G150:I151">(20)*F150</f>
        <v>#VALUE!</v>
      </c>
      <c r="H150" s="260" t="e">
        <f t="shared" si="15"/>
        <v>#VALUE!</v>
      </c>
      <c r="I150" s="260" t="e">
        <f t="shared" si="15"/>
        <v>#VALUE!</v>
      </c>
      <c r="J150" s="20"/>
      <c r="K150" s="138">
        <f>(18)*1.05</f>
        <v>18.900000000000002</v>
      </c>
      <c r="L150" s="163"/>
      <c r="M150" s="163"/>
      <c r="R150" s="139"/>
    </row>
    <row r="151" spans="2:18" s="136" customFormat="1" ht="13.5" outlineLevel="1">
      <c r="B151" s="135"/>
      <c r="E151" s="191" t="s">
        <v>496</v>
      </c>
      <c r="F151" s="259" t="s">
        <v>497</v>
      </c>
      <c r="G151" s="260" t="e">
        <f t="shared" si="15"/>
        <v>#VALUE!</v>
      </c>
      <c r="H151" s="260" t="e">
        <f t="shared" si="15"/>
        <v>#VALUE!</v>
      </c>
      <c r="I151" s="260" t="e">
        <f t="shared" si="15"/>
        <v>#VALUE!</v>
      </c>
      <c r="J151" s="20"/>
      <c r="K151" s="138">
        <f>162</f>
        <v>162</v>
      </c>
      <c r="L151" s="163"/>
      <c r="M151" s="163"/>
      <c r="R151" s="139"/>
    </row>
    <row r="152" spans="2:18" ht="27" customHeight="1" outlineLevel="1">
      <c r="B152" s="35"/>
      <c r="C152" s="132"/>
      <c r="D152" s="132" t="s">
        <v>54</v>
      </c>
      <c r="E152" s="192">
        <v>564952111</v>
      </c>
      <c r="F152" s="261" t="s">
        <v>104</v>
      </c>
      <c r="G152" s="261"/>
      <c r="H152" s="261"/>
      <c r="I152" s="261"/>
      <c r="J152" s="19" t="s">
        <v>55</v>
      </c>
      <c r="K152" s="134">
        <f>SUM(K153:K153)</f>
        <v>325.5</v>
      </c>
      <c r="L152" s="257"/>
      <c r="M152" s="257"/>
      <c r="N152" s="258">
        <f>ROUND(L152*K152,2)</f>
        <v>0</v>
      </c>
      <c r="O152" s="258"/>
      <c r="P152" s="258"/>
      <c r="Q152" s="258"/>
      <c r="R152" s="36"/>
    </row>
    <row r="153" spans="2:18" s="136" customFormat="1" ht="13.5" customHeight="1" outlineLevel="1">
      <c r="B153" s="135"/>
      <c r="E153" s="191" t="s">
        <v>476</v>
      </c>
      <c r="F153" s="259" t="s">
        <v>467</v>
      </c>
      <c r="G153" s="260" t="e">
        <f aca="true" t="shared" si="16" ref="G153:I153">(597)*F153</f>
        <v>#VALUE!</v>
      </c>
      <c r="H153" s="260" t="e">
        <f t="shared" si="16"/>
        <v>#VALUE!</v>
      </c>
      <c r="I153" s="260" t="e">
        <f t="shared" si="16"/>
        <v>#VALUE!</v>
      </c>
      <c r="J153" s="20"/>
      <c r="K153" s="138">
        <f>310*1.05</f>
        <v>325.5</v>
      </c>
      <c r="L153" s="163"/>
      <c r="M153" s="163"/>
      <c r="R153" s="139"/>
    </row>
    <row r="154" spans="2:18" ht="13.5" outlineLevel="1">
      <c r="B154" s="35"/>
      <c r="C154" s="132"/>
      <c r="D154" s="132" t="s">
        <v>54</v>
      </c>
      <c r="E154" s="192">
        <v>577155132</v>
      </c>
      <c r="F154" s="261" t="s">
        <v>484</v>
      </c>
      <c r="G154" s="261"/>
      <c r="H154" s="261"/>
      <c r="I154" s="261"/>
      <c r="J154" s="19" t="s">
        <v>55</v>
      </c>
      <c r="K154" s="134">
        <f>SUM(K155:K158)</f>
        <v>1511.5500000000002</v>
      </c>
      <c r="L154" s="257"/>
      <c r="M154" s="257"/>
      <c r="N154" s="258">
        <f>ROUND(L154*K154,2)</f>
        <v>0</v>
      </c>
      <c r="O154" s="258"/>
      <c r="P154" s="258"/>
      <c r="Q154" s="258"/>
      <c r="R154" s="36"/>
    </row>
    <row r="155" spans="2:18" s="136" customFormat="1" ht="13.5" outlineLevel="1">
      <c r="B155" s="135"/>
      <c r="E155" s="191" t="s">
        <v>477</v>
      </c>
      <c r="F155" s="259" t="s">
        <v>465</v>
      </c>
      <c r="G155" s="260" t="e">
        <f aca="true" t="shared" si="17" ref="G155:I155">(670+341)*F155</f>
        <v>#VALUE!</v>
      </c>
      <c r="H155" s="260" t="e">
        <f t="shared" si="17"/>
        <v>#VALUE!</v>
      </c>
      <c r="I155" s="260" t="e">
        <f t="shared" si="17"/>
        <v>#VALUE!</v>
      </c>
      <c r="J155" s="20"/>
      <c r="K155" s="138">
        <f>(840+81)*1.05</f>
        <v>967.0500000000001</v>
      </c>
      <c r="L155" s="163"/>
      <c r="M155" s="163"/>
      <c r="R155" s="139"/>
    </row>
    <row r="156" spans="2:18" s="136" customFormat="1" ht="13.5" customHeight="1" outlineLevel="1">
      <c r="B156" s="135"/>
      <c r="E156" s="191" t="s">
        <v>476</v>
      </c>
      <c r="F156" s="259" t="s">
        <v>467</v>
      </c>
      <c r="G156" s="260" t="e">
        <f aca="true" t="shared" si="18" ref="G156:I156">(597)*F156</f>
        <v>#VALUE!</v>
      </c>
      <c r="H156" s="260" t="e">
        <f t="shared" si="18"/>
        <v>#VALUE!</v>
      </c>
      <c r="I156" s="260" t="e">
        <f t="shared" si="18"/>
        <v>#VALUE!</v>
      </c>
      <c r="J156" s="20"/>
      <c r="K156" s="138">
        <f>310*1.05</f>
        <v>325.5</v>
      </c>
      <c r="L156" s="163"/>
      <c r="M156" s="163"/>
      <c r="R156" s="139"/>
    </row>
    <row r="157" spans="2:18" s="136" customFormat="1" ht="13.5" outlineLevel="1">
      <c r="B157" s="135"/>
      <c r="E157" s="191" t="s">
        <v>496</v>
      </c>
      <c r="F157" s="259" t="s">
        <v>497</v>
      </c>
      <c r="G157" s="260" t="e">
        <f aca="true" t="shared" si="19" ref="G157:I158">(20)*F157</f>
        <v>#VALUE!</v>
      </c>
      <c r="H157" s="260" t="e">
        <f t="shared" si="19"/>
        <v>#VALUE!</v>
      </c>
      <c r="I157" s="260" t="e">
        <f t="shared" si="19"/>
        <v>#VALUE!</v>
      </c>
      <c r="J157" s="20"/>
      <c r="K157" s="138">
        <f>162</f>
        <v>162</v>
      </c>
      <c r="L157" s="163"/>
      <c r="M157" s="163"/>
      <c r="R157" s="139"/>
    </row>
    <row r="158" spans="2:18" s="136" customFormat="1" ht="13.5" outlineLevel="1">
      <c r="B158" s="135"/>
      <c r="E158" s="191" t="s">
        <v>502</v>
      </c>
      <c r="F158" s="259" t="s">
        <v>503</v>
      </c>
      <c r="G158" s="260" t="e">
        <f t="shared" si="19"/>
        <v>#VALUE!</v>
      </c>
      <c r="H158" s="260" t="e">
        <f t="shared" si="19"/>
        <v>#VALUE!</v>
      </c>
      <c r="I158" s="260" t="e">
        <f t="shared" si="19"/>
        <v>#VALUE!</v>
      </c>
      <c r="J158" s="20"/>
      <c r="K158" s="138">
        <f>57</f>
        <v>57</v>
      </c>
      <c r="L158" s="163"/>
      <c r="M158" s="163"/>
      <c r="R158" s="139"/>
    </row>
    <row r="159" spans="2:18" ht="13.5" outlineLevel="1">
      <c r="B159" s="35"/>
      <c r="C159" s="132"/>
      <c r="D159" s="132" t="s">
        <v>54</v>
      </c>
      <c r="E159" s="192">
        <v>573191111</v>
      </c>
      <c r="F159" s="261" t="s">
        <v>437</v>
      </c>
      <c r="G159" s="261"/>
      <c r="H159" s="261"/>
      <c r="I159" s="261"/>
      <c r="J159" s="19" t="s">
        <v>55</v>
      </c>
      <c r="K159" s="134">
        <f>SUM(K160:K163)</f>
        <v>1441.2</v>
      </c>
      <c r="L159" s="257"/>
      <c r="M159" s="257"/>
      <c r="N159" s="258">
        <f>ROUND(L159*K159,2)</f>
        <v>0</v>
      </c>
      <c r="O159" s="258"/>
      <c r="P159" s="258"/>
      <c r="Q159" s="258"/>
      <c r="R159" s="36"/>
    </row>
    <row r="160" spans="2:18" s="136" customFormat="1" ht="13.5" outlineLevel="1">
      <c r="B160" s="135"/>
      <c r="E160" s="191" t="s">
        <v>477</v>
      </c>
      <c r="F160" s="259" t="s">
        <v>465</v>
      </c>
      <c r="G160" s="260" t="e">
        <f aca="true" t="shared" si="20" ref="G160:I160">(670+341)*F160</f>
        <v>#VALUE!</v>
      </c>
      <c r="H160" s="260" t="e">
        <f t="shared" si="20"/>
        <v>#VALUE!</v>
      </c>
      <c r="I160" s="260" t="e">
        <f t="shared" si="20"/>
        <v>#VALUE!</v>
      </c>
      <c r="J160" s="20"/>
      <c r="K160" s="138">
        <f>(840+81)*1.05</f>
        <v>967.0500000000001</v>
      </c>
      <c r="L160" s="163"/>
      <c r="M160" s="163"/>
      <c r="R160" s="139"/>
    </row>
    <row r="161" spans="2:18" s="136" customFormat="1" ht="13.5" outlineLevel="1">
      <c r="B161" s="135"/>
      <c r="E161" s="191" t="s">
        <v>501</v>
      </c>
      <c r="F161" s="259" t="s">
        <v>469</v>
      </c>
      <c r="G161" s="260" t="e">
        <f aca="true" t="shared" si="21" ref="G161:I161">(267)*F161</f>
        <v>#VALUE!</v>
      </c>
      <c r="H161" s="260" t="e">
        <f t="shared" si="21"/>
        <v>#VALUE!</v>
      </c>
      <c r="I161" s="260" t="e">
        <f t="shared" si="21"/>
        <v>#VALUE!</v>
      </c>
      <c r="J161" s="20"/>
      <c r="K161" s="138">
        <f>(243)*1.05</f>
        <v>255.15</v>
      </c>
      <c r="L161" s="163"/>
      <c r="M161" s="163"/>
      <c r="R161" s="139"/>
    </row>
    <row r="162" spans="2:18" s="136" customFormat="1" ht="13.5" outlineLevel="1">
      <c r="B162" s="135"/>
      <c r="E162" s="191" t="s">
        <v>496</v>
      </c>
      <c r="F162" s="259" t="s">
        <v>497</v>
      </c>
      <c r="G162" s="260" t="e">
        <f aca="true" t="shared" si="22" ref="G162:I163">(20)*F162</f>
        <v>#VALUE!</v>
      </c>
      <c r="H162" s="260" t="e">
        <f t="shared" si="22"/>
        <v>#VALUE!</v>
      </c>
      <c r="I162" s="260" t="e">
        <f t="shared" si="22"/>
        <v>#VALUE!</v>
      </c>
      <c r="J162" s="20"/>
      <c r="K162" s="138">
        <f>162</f>
        <v>162</v>
      </c>
      <c r="L162" s="163"/>
      <c r="M162" s="163"/>
      <c r="R162" s="139"/>
    </row>
    <row r="163" spans="2:18" s="136" customFormat="1" ht="13.5" outlineLevel="1">
      <c r="B163" s="135"/>
      <c r="E163" s="191" t="s">
        <v>502</v>
      </c>
      <c r="F163" s="259" t="s">
        <v>503</v>
      </c>
      <c r="G163" s="260" t="e">
        <f t="shared" si="22"/>
        <v>#VALUE!</v>
      </c>
      <c r="H163" s="260" t="e">
        <f t="shared" si="22"/>
        <v>#VALUE!</v>
      </c>
      <c r="I163" s="260" t="e">
        <f t="shared" si="22"/>
        <v>#VALUE!</v>
      </c>
      <c r="J163" s="20"/>
      <c r="K163" s="138">
        <f>57</f>
        <v>57</v>
      </c>
      <c r="L163" s="163"/>
      <c r="M163" s="163"/>
      <c r="R163" s="139"/>
    </row>
    <row r="164" spans="2:18" ht="13.5" outlineLevel="1">
      <c r="B164" s="35"/>
      <c r="C164" s="132"/>
      <c r="D164" s="132" t="s">
        <v>54</v>
      </c>
      <c r="E164" s="192">
        <v>573231108</v>
      </c>
      <c r="F164" s="261" t="s">
        <v>438</v>
      </c>
      <c r="G164" s="261"/>
      <c r="H164" s="261"/>
      <c r="I164" s="261"/>
      <c r="J164" s="19" t="s">
        <v>55</v>
      </c>
      <c r="K164" s="134">
        <f>SUM(K165:K167)</f>
        <v>1384.2</v>
      </c>
      <c r="L164" s="257"/>
      <c r="M164" s="257"/>
      <c r="N164" s="258">
        <f>ROUND(L164*K164,2)</f>
        <v>0</v>
      </c>
      <c r="O164" s="258"/>
      <c r="P164" s="258"/>
      <c r="Q164" s="258"/>
      <c r="R164" s="36"/>
    </row>
    <row r="165" spans="2:18" s="136" customFormat="1" ht="13.5" outlineLevel="1">
      <c r="B165" s="135"/>
      <c r="E165" s="191" t="s">
        <v>477</v>
      </c>
      <c r="F165" s="259" t="s">
        <v>465</v>
      </c>
      <c r="G165" s="260" t="e">
        <f aca="true" t="shared" si="23" ref="G165:I165">(670+341)*F165</f>
        <v>#VALUE!</v>
      </c>
      <c r="H165" s="260" t="e">
        <f t="shared" si="23"/>
        <v>#VALUE!</v>
      </c>
      <c r="I165" s="260" t="e">
        <f t="shared" si="23"/>
        <v>#VALUE!</v>
      </c>
      <c r="J165" s="20"/>
      <c r="K165" s="138">
        <f>(840+81)*1.05</f>
        <v>967.0500000000001</v>
      </c>
      <c r="L165" s="163"/>
      <c r="M165" s="163"/>
      <c r="R165" s="139"/>
    </row>
    <row r="166" spans="2:18" s="136" customFormat="1" ht="13.5" outlineLevel="1">
      <c r="B166" s="135"/>
      <c r="E166" s="191" t="s">
        <v>501</v>
      </c>
      <c r="F166" s="259" t="s">
        <v>469</v>
      </c>
      <c r="G166" s="260" t="e">
        <f aca="true" t="shared" si="24" ref="G166:I166">(267)*F166</f>
        <v>#VALUE!</v>
      </c>
      <c r="H166" s="260" t="e">
        <f t="shared" si="24"/>
        <v>#VALUE!</v>
      </c>
      <c r="I166" s="260" t="e">
        <f t="shared" si="24"/>
        <v>#VALUE!</v>
      </c>
      <c r="J166" s="20"/>
      <c r="K166" s="138">
        <f>(243)*1.05</f>
        <v>255.15</v>
      </c>
      <c r="L166" s="163"/>
      <c r="M166" s="163"/>
      <c r="R166" s="139"/>
    </row>
    <row r="167" spans="2:18" s="136" customFormat="1" ht="13.5" outlineLevel="1">
      <c r="B167" s="135"/>
      <c r="E167" s="191" t="s">
        <v>496</v>
      </c>
      <c r="F167" s="259" t="s">
        <v>497</v>
      </c>
      <c r="G167" s="260" t="e">
        <f aca="true" t="shared" si="25" ref="G167:I167">(20)*F167</f>
        <v>#VALUE!</v>
      </c>
      <c r="H167" s="260" t="e">
        <f t="shared" si="25"/>
        <v>#VALUE!</v>
      </c>
      <c r="I167" s="260" t="e">
        <f t="shared" si="25"/>
        <v>#VALUE!</v>
      </c>
      <c r="J167" s="20"/>
      <c r="K167" s="138">
        <f>162</f>
        <v>162</v>
      </c>
      <c r="L167" s="163"/>
      <c r="M167" s="163"/>
      <c r="R167" s="139"/>
    </row>
    <row r="168" spans="2:18" ht="27" customHeight="1" outlineLevel="1">
      <c r="B168" s="35"/>
      <c r="C168" s="132"/>
      <c r="D168" s="132" t="s">
        <v>54</v>
      </c>
      <c r="E168" s="192">
        <v>577133111</v>
      </c>
      <c r="F168" s="261" t="s">
        <v>485</v>
      </c>
      <c r="G168" s="261"/>
      <c r="H168" s="261"/>
      <c r="I168" s="261"/>
      <c r="J168" s="19" t="s">
        <v>55</v>
      </c>
      <c r="K168" s="134">
        <f>SUM(K169:K171)</f>
        <v>1186.0500000000002</v>
      </c>
      <c r="L168" s="257"/>
      <c r="M168" s="257"/>
      <c r="N168" s="258">
        <f>ROUND(L168*K168,2)</f>
        <v>0</v>
      </c>
      <c r="O168" s="258"/>
      <c r="P168" s="258"/>
      <c r="Q168" s="258"/>
      <c r="R168" s="36"/>
    </row>
    <row r="169" spans="2:18" s="136" customFormat="1" ht="13.5" outlineLevel="1">
      <c r="B169" s="135"/>
      <c r="E169" s="191" t="s">
        <v>498</v>
      </c>
      <c r="F169" s="259" t="s">
        <v>465</v>
      </c>
      <c r="G169" s="260" t="e">
        <f aca="true" t="shared" si="26" ref="G169:I169">(670+341)*F169</f>
        <v>#VALUE!</v>
      </c>
      <c r="H169" s="260" t="e">
        <f t="shared" si="26"/>
        <v>#VALUE!</v>
      </c>
      <c r="I169" s="260" t="e">
        <f t="shared" si="26"/>
        <v>#VALUE!</v>
      </c>
      <c r="J169" s="20"/>
      <c r="K169" s="138">
        <f>(840+81)*1.05</f>
        <v>967.0500000000001</v>
      </c>
      <c r="L169" s="163"/>
      <c r="M169" s="163"/>
      <c r="R169" s="139"/>
    </row>
    <row r="170" spans="2:18" s="136" customFormat="1" ht="13.5" outlineLevel="1">
      <c r="B170" s="135"/>
      <c r="E170" s="191" t="s">
        <v>496</v>
      </c>
      <c r="F170" s="259" t="s">
        <v>497</v>
      </c>
      <c r="G170" s="260" t="e">
        <f aca="true" t="shared" si="27" ref="G170:I170">(20)*F170</f>
        <v>#VALUE!</v>
      </c>
      <c r="H170" s="260" t="e">
        <f t="shared" si="27"/>
        <v>#VALUE!</v>
      </c>
      <c r="I170" s="260" t="e">
        <f t="shared" si="27"/>
        <v>#VALUE!</v>
      </c>
      <c r="J170" s="20"/>
      <c r="K170" s="138">
        <f>162</f>
        <v>162</v>
      </c>
      <c r="L170" s="163"/>
      <c r="M170" s="163"/>
      <c r="R170" s="139"/>
    </row>
    <row r="171" spans="2:18" s="136" customFormat="1" ht="13.5" outlineLevel="1">
      <c r="B171" s="135"/>
      <c r="E171" s="191" t="s">
        <v>502</v>
      </c>
      <c r="F171" s="259" t="s">
        <v>503</v>
      </c>
      <c r="G171" s="260" t="e">
        <f aca="true" t="shared" si="28" ref="G171:I171">(20)*F171</f>
        <v>#VALUE!</v>
      </c>
      <c r="H171" s="260" t="e">
        <f t="shared" si="28"/>
        <v>#VALUE!</v>
      </c>
      <c r="I171" s="260" t="e">
        <f t="shared" si="28"/>
        <v>#VALUE!</v>
      </c>
      <c r="J171" s="20"/>
      <c r="K171" s="138">
        <f>57</f>
        <v>57</v>
      </c>
      <c r="L171" s="163"/>
      <c r="M171" s="163"/>
      <c r="R171" s="139"/>
    </row>
    <row r="172" spans="2:18" ht="27" customHeight="1" outlineLevel="1">
      <c r="B172" s="35"/>
      <c r="C172" s="132"/>
      <c r="D172" s="132" t="s">
        <v>61</v>
      </c>
      <c r="E172" s="192" t="s">
        <v>486</v>
      </c>
      <c r="F172" s="261" t="s">
        <v>487</v>
      </c>
      <c r="G172" s="261"/>
      <c r="H172" s="261"/>
      <c r="I172" s="261"/>
      <c r="J172" s="19" t="s">
        <v>55</v>
      </c>
      <c r="K172" s="134">
        <f>SUM(K173)</f>
        <v>255.15</v>
      </c>
      <c r="L172" s="257"/>
      <c r="M172" s="257"/>
      <c r="N172" s="258">
        <f>ROUND(L172*K172,2)</f>
        <v>0</v>
      </c>
      <c r="O172" s="258"/>
      <c r="P172" s="258"/>
      <c r="Q172" s="258"/>
      <c r="R172" s="36"/>
    </row>
    <row r="173" spans="2:18" s="136" customFormat="1" ht="13.5" outlineLevel="1">
      <c r="B173" s="135"/>
      <c r="E173" s="191" t="s">
        <v>500</v>
      </c>
      <c r="F173" s="259" t="s">
        <v>469</v>
      </c>
      <c r="G173" s="260" t="e">
        <f aca="true" t="shared" si="29" ref="G173:I173">(267)*F173</f>
        <v>#VALUE!</v>
      </c>
      <c r="H173" s="260" t="e">
        <f t="shared" si="29"/>
        <v>#VALUE!</v>
      </c>
      <c r="I173" s="260" t="e">
        <f t="shared" si="29"/>
        <v>#VALUE!</v>
      </c>
      <c r="J173" s="20"/>
      <c r="K173" s="138">
        <f>(243)*1.05</f>
        <v>255.15</v>
      </c>
      <c r="L173" s="163"/>
      <c r="M173" s="163"/>
      <c r="R173" s="139"/>
    </row>
    <row r="174" spans="2:18" ht="13.5" outlineLevel="1">
      <c r="B174" s="35"/>
      <c r="C174" s="132"/>
      <c r="D174" s="132" t="s">
        <v>61</v>
      </c>
      <c r="E174" s="192" t="s">
        <v>423</v>
      </c>
      <c r="F174" s="261" t="s">
        <v>215</v>
      </c>
      <c r="G174" s="261"/>
      <c r="H174" s="261"/>
      <c r="I174" s="261"/>
      <c r="J174" s="19" t="s">
        <v>55</v>
      </c>
      <c r="K174" s="134">
        <f>SUM(K175:K175)</f>
        <v>325.5</v>
      </c>
      <c r="L174" s="257"/>
      <c r="M174" s="257"/>
      <c r="N174" s="258">
        <f>ROUND(L174*K174,2)</f>
        <v>0</v>
      </c>
      <c r="O174" s="258"/>
      <c r="P174" s="258"/>
      <c r="Q174" s="258"/>
      <c r="R174" s="36"/>
    </row>
    <row r="175" spans="2:18" s="136" customFormat="1" ht="13.5" outlineLevel="1">
      <c r="B175" s="135"/>
      <c r="E175" s="191" t="s">
        <v>480</v>
      </c>
      <c r="F175" s="259" t="s">
        <v>467</v>
      </c>
      <c r="G175" s="260" t="e">
        <f aca="true" t="shared" si="30" ref="G175:I175">(597)*F175</f>
        <v>#VALUE!</v>
      </c>
      <c r="H175" s="260" t="e">
        <f t="shared" si="30"/>
        <v>#VALUE!</v>
      </c>
      <c r="I175" s="260" t="e">
        <f t="shared" si="30"/>
        <v>#VALUE!</v>
      </c>
      <c r="J175" s="20"/>
      <c r="K175" s="138">
        <f>310*1.05</f>
        <v>325.5</v>
      </c>
      <c r="L175" s="163"/>
      <c r="M175" s="163"/>
      <c r="R175" s="139"/>
    </row>
    <row r="176" spans="2:18" ht="13.5" outlineLevel="1">
      <c r="B176" s="35"/>
      <c r="C176" s="132"/>
      <c r="D176" s="132" t="s">
        <v>54</v>
      </c>
      <c r="E176" s="192">
        <v>591141111</v>
      </c>
      <c r="F176" s="261" t="s">
        <v>488</v>
      </c>
      <c r="G176" s="261"/>
      <c r="H176" s="261"/>
      <c r="I176" s="261"/>
      <c r="J176" s="19" t="s">
        <v>55</v>
      </c>
      <c r="K176" s="134">
        <f>SUM(K177:K177)</f>
        <v>313.95</v>
      </c>
      <c r="L176" s="257"/>
      <c r="M176" s="257"/>
      <c r="N176" s="258">
        <f>ROUND(L176*K176,2)</f>
        <v>0</v>
      </c>
      <c r="O176" s="258"/>
      <c r="P176" s="258"/>
      <c r="Q176" s="258"/>
      <c r="R176" s="36"/>
    </row>
    <row r="177" spans="2:18" s="136" customFormat="1" ht="13.5" outlineLevel="1">
      <c r="B177" s="135"/>
      <c r="E177" s="191" t="s">
        <v>479</v>
      </c>
      <c r="F177" s="259"/>
      <c r="G177" s="260"/>
      <c r="H177" s="260"/>
      <c r="I177" s="260"/>
      <c r="J177" s="20"/>
      <c r="K177" s="138">
        <f>(840-541)*1.05</f>
        <v>313.95</v>
      </c>
      <c r="L177" s="163"/>
      <c r="M177" s="163"/>
      <c r="R177" s="139"/>
    </row>
    <row r="178" spans="2:18" ht="11.25" customHeight="1" outlineLevel="1">
      <c r="B178" s="35"/>
      <c r="C178" s="140"/>
      <c r="D178" s="141" t="s">
        <v>57</v>
      </c>
      <c r="E178" s="142">
        <v>58381007</v>
      </c>
      <c r="F178" s="264" t="s">
        <v>216</v>
      </c>
      <c r="G178" s="265"/>
      <c r="H178" s="265"/>
      <c r="I178" s="266"/>
      <c r="J178" s="21" t="s">
        <v>55</v>
      </c>
      <c r="K178" s="143">
        <f>K176*1.1</f>
        <v>345.345</v>
      </c>
      <c r="L178" s="267"/>
      <c r="M178" s="268"/>
      <c r="N178" s="269">
        <f>ROUND(L178*K178,2)</f>
        <v>0</v>
      </c>
      <c r="O178" s="270"/>
      <c r="P178" s="270"/>
      <c r="Q178" s="271"/>
      <c r="R178" s="36"/>
    </row>
    <row r="179" spans="2:18" ht="13.5" outlineLevel="1">
      <c r="B179" s="35"/>
      <c r="C179" s="132"/>
      <c r="D179" s="132" t="s">
        <v>54</v>
      </c>
      <c r="E179" s="192">
        <v>596811421</v>
      </c>
      <c r="F179" s="261" t="s">
        <v>494</v>
      </c>
      <c r="G179" s="261"/>
      <c r="H179" s="261"/>
      <c r="I179" s="261"/>
      <c r="J179" s="19" t="s">
        <v>55</v>
      </c>
      <c r="K179" s="134">
        <f>SUM(K180)</f>
        <v>81</v>
      </c>
      <c r="L179" s="257"/>
      <c r="M179" s="257"/>
      <c r="N179" s="258">
        <f>ROUND(L179*K179,2)</f>
        <v>0</v>
      </c>
      <c r="O179" s="258"/>
      <c r="P179" s="258"/>
      <c r="Q179" s="258"/>
      <c r="R179" s="36"/>
    </row>
    <row r="180" spans="2:18" s="136" customFormat="1" ht="13.5" outlineLevel="1">
      <c r="B180" s="135"/>
      <c r="E180" s="191" t="s">
        <v>493</v>
      </c>
      <c r="F180" s="259" t="s">
        <v>478</v>
      </c>
      <c r="G180" s="260"/>
      <c r="H180" s="260"/>
      <c r="I180" s="260"/>
      <c r="J180" s="20">
        <v>0.4</v>
      </c>
      <c r="K180" s="138">
        <v>81</v>
      </c>
      <c r="L180" s="163"/>
      <c r="M180" s="163"/>
      <c r="R180" s="139"/>
    </row>
    <row r="181" spans="2:18" ht="11.25" customHeight="1" outlineLevel="1">
      <c r="B181" s="35"/>
      <c r="C181" s="140"/>
      <c r="D181" s="141" t="s">
        <v>61</v>
      </c>
      <c r="E181" s="142" t="s">
        <v>390</v>
      </c>
      <c r="F181" s="264" t="s">
        <v>495</v>
      </c>
      <c r="G181" s="265"/>
      <c r="H181" s="265"/>
      <c r="I181" s="266"/>
      <c r="J181" s="21" t="s">
        <v>59</v>
      </c>
      <c r="K181" s="143">
        <f>K179/0.4/0.75</f>
        <v>270</v>
      </c>
      <c r="L181" s="267"/>
      <c r="M181" s="268"/>
      <c r="N181" s="269">
        <f>ROUND(L181*K181,2)</f>
        <v>0</v>
      </c>
      <c r="O181" s="270"/>
      <c r="P181" s="270"/>
      <c r="Q181" s="271"/>
      <c r="R181" s="36"/>
    </row>
    <row r="182" spans="2:18" ht="13.5" outlineLevel="1">
      <c r="B182" s="35"/>
      <c r="C182" s="132"/>
      <c r="D182" s="132" t="s">
        <v>54</v>
      </c>
      <c r="E182" s="192">
        <v>596412210</v>
      </c>
      <c r="F182" s="261" t="s">
        <v>489</v>
      </c>
      <c r="G182" s="261"/>
      <c r="H182" s="261"/>
      <c r="I182" s="261"/>
      <c r="J182" s="19" t="s">
        <v>55</v>
      </c>
      <c r="K182" s="134">
        <f>SUM(K183)</f>
        <v>18.900000000000002</v>
      </c>
      <c r="L182" s="257"/>
      <c r="M182" s="257"/>
      <c r="N182" s="258">
        <f>ROUND(L182*K182,2)</f>
        <v>0</v>
      </c>
      <c r="O182" s="258"/>
      <c r="P182" s="258"/>
      <c r="Q182" s="258"/>
      <c r="R182" s="36"/>
    </row>
    <row r="183" spans="2:18" s="136" customFormat="1" ht="13.5" outlineLevel="1">
      <c r="B183" s="135"/>
      <c r="E183" s="191" t="s">
        <v>499</v>
      </c>
      <c r="F183" s="259" t="s">
        <v>471</v>
      </c>
      <c r="G183" s="260" t="e">
        <f aca="true" t="shared" si="31" ref="G183:I183">(20)*F183</f>
        <v>#VALUE!</v>
      </c>
      <c r="H183" s="260" t="e">
        <f t="shared" si="31"/>
        <v>#VALUE!</v>
      </c>
      <c r="I183" s="260" t="e">
        <f t="shared" si="31"/>
        <v>#VALUE!</v>
      </c>
      <c r="J183" s="20"/>
      <c r="K183" s="138">
        <f>18*1.05</f>
        <v>18.900000000000002</v>
      </c>
      <c r="L183" s="163"/>
      <c r="M183" s="163"/>
      <c r="R183" s="139"/>
    </row>
    <row r="184" spans="2:18" ht="13.5" outlineLevel="1">
      <c r="B184" s="35"/>
      <c r="C184" s="140"/>
      <c r="D184" s="141" t="s">
        <v>57</v>
      </c>
      <c r="E184" s="142">
        <v>59246016</v>
      </c>
      <c r="F184" s="264" t="s">
        <v>490</v>
      </c>
      <c r="G184" s="265"/>
      <c r="H184" s="265"/>
      <c r="I184" s="266"/>
      <c r="J184" s="21" t="s">
        <v>55</v>
      </c>
      <c r="K184" s="143">
        <f>K182*1.1</f>
        <v>20.790000000000003</v>
      </c>
      <c r="L184" s="267"/>
      <c r="M184" s="268"/>
      <c r="N184" s="269">
        <f>ROUND(L184*K184,2)</f>
        <v>0</v>
      </c>
      <c r="O184" s="270"/>
      <c r="P184" s="270"/>
      <c r="Q184" s="271"/>
      <c r="R184" s="36"/>
    </row>
    <row r="185" spans="2:18" ht="13.5" outlineLevel="1">
      <c r="B185" s="35"/>
      <c r="C185" s="132"/>
      <c r="D185" s="132" t="s">
        <v>54</v>
      </c>
      <c r="E185" s="192">
        <v>916131213</v>
      </c>
      <c r="F185" s="261" t="s">
        <v>426</v>
      </c>
      <c r="G185" s="261"/>
      <c r="H185" s="261"/>
      <c r="I185" s="261"/>
      <c r="J185" s="19" t="s">
        <v>60</v>
      </c>
      <c r="K185" s="134">
        <f>SUM(K186:K186)</f>
        <v>39</v>
      </c>
      <c r="L185" s="257"/>
      <c r="M185" s="257"/>
      <c r="N185" s="258">
        <f>ROUND(L185*K185,2)</f>
        <v>0</v>
      </c>
      <c r="O185" s="258"/>
      <c r="P185" s="258"/>
      <c r="Q185" s="258"/>
      <c r="R185" s="36"/>
    </row>
    <row r="186" spans="2:18" s="136" customFormat="1" ht="13.5" outlineLevel="1">
      <c r="B186" s="135"/>
      <c r="E186" s="191" t="s">
        <v>504</v>
      </c>
      <c r="F186" s="259" t="s">
        <v>505</v>
      </c>
      <c r="G186" s="260"/>
      <c r="H186" s="260"/>
      <c r="I186" s="260"/>
      <c r="J186" s="20"/>
      <c r="K186" s="138">
        <f>28+11</f>
        <v>39</v>
      </c>
      <c r="L186" s="163"/>
      <c r="M186" s="163"/>
      <c r="R186" s="139"/>
    </row>
    <row r="187" spans="2:18" ht="13.5" outlineLevel="1">
      <c r="B187" s="35"/>
      <c r="C187" s="140"/>
      <c r="D187" s="140" t="s">
        <v>57</v>
      </c>
      <c r="E187" s="142">
        <v>59217017</v>
      </c>
      <c r="F187" s="264" t="s">
        <v>424</v>
      </c>
      <c r="G187" s="265"/>
      <c r="H187" s="265"/>
      <c r="I187" s="266"/>
      <c r="J187" s="21" t="s">
        <v>60</v>
      </c>
      <c r="K187" s="143">
        <f>K185*1.1</f>
        <v>42.900000000000006</v>
      </c>
      <c r="L187" s="267"/>
      <c r="M187" s="268"/>
      <c r="N187" s="269">
        <f>ROUND(L187*K187,2)</f>
        <v>0</v>
      </c>
      <c r="O187" s="270"/>
      <c r="P187" s="270"/>
      <c r="Q187" s="271"/>
      <c r="R187" s="36"/>
    </row>
    <row r="188" spans="2:18" ht="11.25" customHeight="1" outlineLevel="1">
      <c r="B188" s="35"/>
      <c r="C188" s="132"/>
      <c r="D188" s="132" t="s">
        <v>54</v>
      </c>
      <c r="E188" s="192">
        <v>916331112</v>
      </c>
      <c r="F188" s="261" t="s">
        <v>427</v>
      </c>
      <c r="G188" s="261"/>
      <c r="H188" s="261"/>
      <c r="I188" s="261"/>
      <c r="J188" s="19" t="s">
        <v>60</v>
      </c>
      <c r="K188" s="134">
        <f>SUM(K189:K189)</f>
        <v>32</v>
      </c>
      <c r="L188" s="257"/>
      <c r="M188" s="257"/>
      <c r="N188" s="258">
        <f>ROUND(L188*K188,2)</f>
        <v>0</v>
      </c>
      <c r="O188" s="258"/>
      <c r="P188" s="258"/>
      <c r="Q188" s="258"/>
      <c r="R188" s="36"/>
    </row>
    <row r="189" spans="2:18" s="136" customFormat="1" ht="13.5" outlineLevel="1">
      <c r="B189" s="135"/>
      <c r="E189" s="191" t="s">
        <v>219</v>
      </c>
      <c r="F189" s="259" t="s">
        <v>214</v>
      </c>
      <c r="G189" s="260">
        <f aca="true" t="shared" si="32" ref="G189:I189">734*2</f>
        <v>1468</v>
      </c>
      <c r="H189" s="260">
        <f t="shared" si="32"/>
        <v>1468</v>
      </c>
      <c r="I189" s="260">
        <f t="shared" si="32"/>
        <v>1468</v>
      </c>
      <c r="J189" s="20"/>
      <c r="K189" s="138">
        <v>32</v>
      </c>
      <c r="L189" s="163"/>
      <c r="M189" s="163"/>
      <c r="R189" s="139"/>
    </row>
    <row r="190" spans="2:18" ht="11.25" customHeight="1" outlineLevel="1">
      <c r="B190" s="35"/>
      <c r="C190" s="140"/>
      <c r="D190" s="140" t="s">
        <v>57</v>
      </c>
      <c r="E190" s="142">
        <v>59217001</v>
      </c>
      <c r="F190" s="264" t="s">
        <v>428</v>
      </c>
      <c r="G190" s="265"/>
      <c r="H190" s="265"/>
      <c r="I190" s="266"/>
      <c r="J190" s="21" t="s">
        <v>60</v>
      </c>
      <c r="K190" s="143">
        <f>K188*1.1</f>
        <v>35.2</v>
      </c>
      <c r="L190" s="267"/>
      <c r="M190" s="268"/>
      <c r="N190" s="269">
        <f>ROUND(L190*K190,2)</f>
        <v>0</v>
      </c>
      <c r="O190" s="270"/>
      <c r="P190" s="270"/>
      <c r="Q190" s="271"/>
      <c r="R190" s="36"/>
    </row>
    <row r="191" spans="2:18" ht="13.5" outlineLevel="1">
      <c r="B191" s="35"/>
      <c r="C191" s="132"/>
      <c r="D191" s="132" t="s">
        <v>54</v>
      </c>
      <c r="E191" s="192">
        <v>916111113</v>
      </c>
      <c r="F191" s="261" t="s">
        <v>425</v>
      </c>
      <c r="G191" s="261"/>
      <c r="H191" s="261"/>
      <c r="I191" s="261"/>
      <c r="J191" s="19" t="s">
        <v>60</v>
      </c>
      <c r="K191" s="134">
        <f>SUM(K192:K192)</f>
        <v>195</v>
      </c>
      <c r="L191" s="257"/>
      <c r="M191" s="257"/>
      <c r="N191" s="258">
        <f>ROUND(L191*K191,2)</f>
        <v>0</v>
      </c>
      <c r="O191" s="258"/>
      <c r="P191" s="258"/>
      <c r="Q191" s="258"/>
      <c r="R191" s="36"/>
    </row>
    <row r="192" spans="2:18" s="136" customFormat="1" ht="13.5" outlineLevel="1">
      <c r="B192" s="135"/>
      <c r="E192" s="191" t="s">
        <v>482</v>
      </c>
      <c r="F192" s="259" t="s">
        <v>600</v>
      </c>
      <c r="G192" s="260">
        <f aca="true" t="shared" si="33" ref="G192:I192">734*2</f>
        <v>1468</v>
      </c>
      <c r="H192" s="260">
        <f t="shared" si="33"/>
        <v>1468</v>
      </c>
      <c r="I192" s="260">
        <f t="shared" si="33"/>
        <v>1468</v>
      </c>
      <c r="J192" s="20"/>
      <c r="K192" s="138">
        <f>572-(122+83+97+75)</f>
        <v>195</v>
      </c>
      <c r="L192" s="163"/>
      <c r="M192" s="163"/>
      <c r="R192" s="139"/>
    </row>
    <row r="193" spans="2:18" ht="11.25" customHeight="1" outlineLevel="1">
      <c r="B193" s="35"/>
      <c r="C193" s="140"/>
      <c r="D193" s="140" t="s">
        <v>57</v>
      </c>
      <c r="E193" s="142">
        <v>58381007</v>
      </c>
      <c r="F193" s="264" t="s">
        <v>216</v>
      </c>
      <c r="G193" s="265"/>
      <c r="H193" s="265"/>
      <c r="I193" s="266"/>
      <c r="J193" s="21" t="s">
        <v>55</v>
      </c>
      <c r="K193" s="143">
        <f>K191*0.1*1.1</f>
        <v>21.450000000000003</v>
      </c>
      <c r="L193" s="267"/>
      <c r="M193" s="268"/>
      <c r="N193" s="269">
        <f>ROUND(L193*K193,2)</f>
        <v>0</v>
      </c>
      <c r="O193" s="270"/>
      <c r="P193" s="270"/>
      <c r="Q193" s="271"/>
      <c r="R193" s="36"/>
    </row>
    <row r="194" spans="2:18" ht="13.5" outlineLevel="1">
      <c r="B194" s="35"/>
      <c r="C194" s="132"/>
      <c r="D194" s="132" t="s">
        <v>54</v>
      </c>
      <c r="E194" s="192">
        <v>916241213</v>
      </c>
      <c r="F194" s="261" t="s">
        <v>491</v>
      </c>
      <c r="G194" s="261"/>
      <c r="H194" s="261"/>
      <c r="I194" s="261"/>
      <c r="J194" s="19" t="s">
        <v>60</v>
      </c>
      <c r="K194" s="134">
        <f>SUM(K195:K195)</f>
        <v>690.3</v>
      </c>
      <c r="L194" s="257"/>
      <c r="M194" s="257"/>
      <c r="N194" s="258">
        <f>ROUND(L194*K194,2)</f>
        <v>0</v>
      </c>
      <c r="O194" s="258"/>
      <c r="P194" s="258"/>
      <c r="Q194" s="258"/>
      <c r="R194" s="36"/>
    </row>
    <row r="195" spans="2:18" s="136" customFormat="1" ht="13.5" outlineLevel="1">
      <c r="B195" s="135"/>
      <c r="E195" s="191" t="s">
        <v>481</v>
      </c>
      <c r="F195" s="259" t="s">
        <v>599</v>
      </c>
      <c r="G195" s="260">
        <f aca="true" t="shared" si="34" ref="G195:I195">734*2</f>
        <v>1468</v>
      </c>
      <c r="H195" s="260">
        <f t="shared" si="34"/>
        <v>1468</v>
      </c>
      <c r="I195" s="260">
        <f t="shared" si="34"/>
        <v>1468</v>
      </c>
      <c r="J195" s="20"/>
      <c r="K195" s="138">
        <v>690.3</v>
      </c>
      <c r="L195" s="163"/>
      <c r="M195" s="163"/>
      <c r="R195" s="139"/>
    </row>
    <row r="196" spans="2:18" ht="11.25" customHeight="1" outlineLevel="1">
      <c r="B196" s="35"/>
      <c r="C196" s="140"/>
      <c r="D196" s="140" t="s">
        <v>57</v>
      </c>
      <c r="E196" s="142">
        <v>58380001</v>
      </c>
      <c r="F196" s="264" t="s">
        <v>492</v>
      </c>
      <c r="G196" s="265"/>
      <c r="H196" s="265"/>
      <c r="I196" s="266"/>
      <c r="J196" s="21" t="s">
        <v>60</v>
      </c>
      <c r="K196" s="143">
        <f>K194*1.1</f>
        <v>759.33</v>
      </c>
      <c r="L196" s="267"/>
      <c r="M196" s="268"/>
      <c r="N196" s="269">
        <f>ROUND(L196*K196,2)</f>
        <v>0</v>
      </c>
      <c r="O196" s="270"/>
      <c r="P196" s="270"/>
      <c r="Q196" s="271"/>
      <c r="R196" s="36"/>
    </row>
    <row r="197" spans="2:18" s="129" customFormat="1" ht="12.75">
      <c r="B197" s="124"/>
      <c r="C197" s="130"/>
      <c r="D197" s="130" t="s">
        <v>64</v>
      </c>
      <c r="E197" s="130"/>
      <c r="F197" s="130"/>
      <c r="G197" s="130"/>
      <c r="H197" s="130"/>
      <c r="I197" s="130"/>
      <c r="J197" s="18"/>
      <c r="K197" s="131"/>
      <c r="L197" s="131"/>
      <c r="M197" s="131"/>
      <c r="N197" s="263">
        <f>SUM(N198)</f>
        <v>0</v>
      </c>
      <c r="O197" s="263"/>
      <c r="P197" s="263"/>
      <c r="Q197" s="263"/>
      <c r="R197" s="128"/>
    </row>
    <row r="198" spans="2:18" s="79" customFormat="1" ht="11.25" customHeight="1" outlineLevel="1">
      <c r="B198" s="144"/>
      <c r="C198" s="145"/>
      <c r="D198" s="145" t="s">
        <v>61</v>
      </c>
      <c r="E198" s="193" t="s">
        <v>72</v>
      </c>
      <c r="F198" s="272" t="s">
        <v>483</v>
      </c>
      <c r="G198" s="272"/>
      <c r="H198" s="272"/>
      <c r="I198" s="272"/>
      <c r="J198" s="19" t="s">
        <v>62</v>
      </c>
      <c r="K198" s="31"/>
      <c r="L198" s="300">
        <f>N111+N124+N139</f>
        <v>0</v>
      </c>
      <c r="M198" s="300"/>
      <c r="N198" s="262">
        <f>ROUND(L198*K198,2)</f>
        <v>0</v>
      </c>
      <c r="O198" s="262"/>
      <c r="P198" s="262"/>
      <c r="Q198" s="262"/>
      <c r="R198" s="146"/>
    </row>
    <row r="199" spans="3:10" s="79" customFormat="1" ht="13.5">
      <c r="C199" s="147"/>
      <c r="D199" s="147"/>
      <c r="E199" s="147"/>
      <c r="F199" s="147"/>
      <c r="G199" s="147"/>
      <c r="H199" s="147"/>
      <c r="I199" s="147"/>
      <c r="J199" s="22"/>
    </row>
    <row r="200" spans="3:10" s="79" customFormat="1" ht="13.5">
      <c r="C200" s="147"/>
      <c r="D200" s="147"/>
      <c r="E200" s="147"/>
      <c r="F200" s="147"/>
      <c r="G200" s="147"/>
      <c r="H200" s="147"/>
      <c r="I200" s="147"/>
      <c r="J200" s="22"/>
    </row>
    <row r="201" spans="3:10" s="79" customFormat="1" ht="13.5">
      <c r="C201" s="147"/>
      <c r="D201" s="147"/>
      <c r="E201" s="147"/>
      <c r="F201" s="147"/>
      <c r="G201" s="147"/>
      <c r="H201" s="147"/>
      <c r="I201" s="147"/>
      <c r="J201" s="22"/>
    </row>
  </sheetData>
  <sheetProtection algorithmName="SHA-512" hashValue="is22KuQN/QneSbs9JRgEUZUOB4oUr4/3EqrQjst6dl20MMqn7tiBpVit2WFqTtV0UNRiJixW3LpHlMBqmV8m3Q==" saltValue="ylpnObBBncrtmqTVD6v3RA==" spinCount="100000" sheet="1" objects="1" scenarios="1"/>
  <mergeCells count="216">
    <mergeCell ref="D25:E25"/>
    <mergeCell ref="G25:P25"/>
    <mergeCell ref="F198:I198"/>
    <mergeCell ref="N198:Q198"/>
    <mergeCell ref="L198:M198"/>
    <mergeCell ref="N197:Q197"/>
    <mergeCell ref="F128:I128"/>
    <mergeCell ref="F130:I130"/>
    <mergeCell ref="F138:I138"/>
    <mergeCell ref="F135:I135"/>
    <mergeCell ref="F186:I186"/>
    <mergeCell ref="F136:I136"/>
    <mergeCell ref="F132:I132"/>
    <mergeCell ref="L129:M129"/>
    <mergeCell ref="N129:Q129"/>
    <mergeCell ref="L134:M134"/>
    <mergeCell ref="N134:Q134"/>
    <mergeCell ref="F134:I134"/>
    <mergeCell ref="F133:I133"/>
    <mergeCell ref="F137:I137"/>
    <mergeCell ref="N122:Q122"/>
    <mergeCell ref="F123:I123"/>
    <mergeCell ref="N110:Q110"/>
    <mergeCell ref="N111:Q111"/>
    <mergeCell ref="N112:Q112"/>
    <mergeCell ref="F113:I113"/>
    <mergeCell ref="F117:I117"/>
    <mergeCell ref="L117:M117"/>
    <mergeCell ref="F129:I129"/>
    <mergeCell ref="F119:I119"/>
    <mergeCell ref="F121:I121"/>
    <mergeCell ref="L127:M127"/>
    <mergeCell ref="N127:Q127"/>
    <mergeCell ref="F127:I127"/>
    <mergeCell ref="N124:Q124"/>
    <mergeCell ref="F125:I125"/>
    <mergeCell ref="F126:I126"/>
    <mergeCell ref="L125:M125"/>
    <mergeCell ref="N125:Q125"/>
    <mergeCell ref="F112:I112"/>
    <mergeCell ref="L112:M112"/>
    <mergeCell ref="N117:Q117"/>
    <mergeCell ref="F120:I120"/>
    <mergeCell ref="L120:M120"/>
    <mergeCell ref="F118:I118"/>
    <mergeCell ref="F115:I115"/>
    <mergeCell ref="F116:I116"/>
    <mergeCell ref="F114:I114"/>
    <mergeCell ref="N120:Q120"/>
    <mergeCell ref="F122:I122"/>
    <mergeCell ref="L122:M122"/>
    <mergeCell ref="D38:P43"/>
    <mergeCell ref="H33:J33"/>
    <mergeCell ref="L35:P35"/>
    <mergeCell ref="D23:E23"/>
    <mergeCell ref="G23:P23"/>
    <mergeCell ref="F106:P106"/>
    <mergeCell ref="H32:J32"/>
    <mergeCell ref="M28:P28"/>
    <mergeCell ref="M30:P30"/>
    <mergeCell ref="F74:P74"/>
    <mergeCell ref="M76:P76"/>
    <mergeCell ref="C71:Q71"/>
    <mergeCell ref="N87:Q87"/>
    <mergeCell ref="D24:E24"/>
    <mergeCell ref="G24:P24"/>
    <mergeCell ref="M78:Q78"/>
    <mergeCell ref="M79:Q79"/>
    <mergeCell ref="N83:Q83"/>
    <mergeCell ref="C81:G81"/>
    <mergeCell ref="N81:Q81"/>
    <mergeCell ref="N86:Q86"/>
    <mergeCell ref="N88:Q88"/>
    <mergeCell ref="C2:Q2"/>
    <mergeCell ref="F4:P4"/>
    <mergeCell ref="F5:P5"/>
    <mergeCell ref="O7:P7"/>
    <mergeCell ref="O9:P9"/>
    <mergeCell ref="O10:P10"/>
    <mergeCell ref="O12:P12"/>
    <mergeCell ref="O13:P13"/>
    <mergeCell ref="O15:P15"/>
    <mergeCell ref="F12:I12"/>
    <mergeCell ref="O16:P16"/>
    <mergeCell ref="O18:P18"/>
    <mergeCell ref="O19:P19"/>
    <mergeCell ref="N109:Q109"/>
    <mergeCell ref="N84:Q84"/>
    <mergeCell ref="N85:Q85"/>
    <mergeCell ref="M32:P32"/>
    <mergeCell ref="C96:Q96"/>
    <mergeCell ref="F73:P73"/>
    <mergeCell ref="D22:E22"/>
    <mergeCell ref="G22:P22"/>
    <mergeCell ref="M104:Q104"/>
    <mergeCell ref="F108:I108"/>
    <mergeCell ref="L108:M108"/>
    <mergeCell ref="N108:Q108"/>
    <mergeCell ref="L90:Q90"/>
    <mergeCell ref="F98:P98"/>
    <mergeCell ref="F99:P99"/>
    <mergeCell ref="M101:P101"/>
    <mergeCell ref="M103:Q103"/>
    <mergeCell ref="F105:P105"/>
    <mergeCell ref="M33:P33"/>
    <mergeCell ref="D37:P37"/>
    <mergeCell ref="F131:I131"/>
    <mergeCell ref="L132:M132"/>
    <mergeCell ref="N132:Q132"/>
    <mergeCell ref="L131:M131"/>
    <mergeCell ref="N131:Q131"/>
    <mergeCell ref="F187:I187"/>
    <mergeCell ref="L187:M187"/>
    <mergeCell ref="N187:Q187"/>
    <mergeCell ref="F154:I154"/>
    <mergeCell ref="L154:M154"/>
    <mergeCell ref="N154:Q154"/>
    <mergeCell ref="F155:I155"/>
    <mergeCell ref="F157:I157"/>
    <mergeCell ref="F152:I152"/>
    <mergeCell ref="L152:M152"/>
    <mergeCell ref="N152:Q152"/>
    <mergeCell ref="F153:I153"/>
    <mergeCell ref="F156:I156"/>
    <mergeCell ref="F178:I178"/>
    <mergeCell ref="L178:M178"/>
    <mergeCell ref="N178:Q178"/>
    <mergeCell ref="F166:I166"/>
    <mergeCell ref="F162:I162"/>
    <mergeCell ref="F170:I170"/>
    <mergeCell ref="F171:I171"/>
    <mergeCell ref="F174:I174"/>
    <mergeCell ref="F158:I158"/>
    <mergeCell ref="F161:I161"/>
    <mergeCell ref="F159:I159"/>
    <mergeCell ref="L159:M159"/>
    <mergeCell ref="N159:Q159"/>
    <mergeCell ref="F164:I164"/>
    <mergeCell ref="L164:M164"/>
    <mergeCell ref="N164:Q164"/>
    <mergeCell ref="F160:I160"/>
    <mergeCell ref="F163:I163"/>
    <mergeCell ref="L172:M172"/>
    <mergeCell ref="N172:Q172"/>
    <mergeCell ref="L174:M174"/>
    <mergeCell ref="N174:Q174"/>
    <mergeCell ref="F175:I175"/>
    <mergeCell ref="F176:I176"/>
    <mergeCell ref="L179:M179"/>
    <mergeCell ref="N179:Q179"/>
    <mergeCell ref="F180:I180"/>
    <mergeCell ref="F181:I181"/>
    <mergeCell ref="L181:M181"/>
    <mergeCell ref="F179:I179"/>
    <mergeCell ref="F185:I185"/>
    <mergeCell ref="L185:M185"/>
    <mergeCell ref="F184:I184"/>
    <mergeCell ref="L184:M184"/>
    <mergeCell ref="N184:Q184"/>
    <mergeCell ref="F182:I182"/>
    <mergeCell ref="L182:M182"/>
    <mergeCell ref="N182:Q182"/>
    <mergeCell ref="F183:I183"/>
    <mergeCell ref="N181:Q181"/>
    <mergeCell ref="N185:Q185"/>
    <mergeCell ref="F194:I194"/>
    <mergeCell ref="F192:I192"/>
    <mergeCell ref="L194:M194"/>
    <mergeCell ref="N194:Q194"/>
    <mergeCell ref="F195:I195"/>
    <mergeCell ref="F196:I196"/>
    <mergeCell ref="L196:M196"/>
    <mergeCell ref="N196:Q196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3:I193"/>
    <mergeCell ref="L191:M191"/>
    <mergeCell ref="N191:Q191"/>
    <mergeCell ref="L193:M193"/>
    <mergeCell ref="N193:Q193"/>
    <mergeCell ref="L137:M137"/>
    <mergeCell ref="N137:Q137"/>
    <mergeCell ref="F142:I142"/>
    <mergeCell ref="F143:I143"/>
    <mergeCell ref="F145:I145"/>
    <mergeCell ref="F147:I147"/>
    <mergeCell ref="F148:I148"/>
    <mergeCell ref="F149:I149"/>
    <mergeCell ref="F151:I151"/>
    <mergeCell ref="F150:I150"/>
    <mergeCell ref="N139:Q139"/>
    <mergeCell ref="F140:I140"/>
    <mergeCell ref="L140:M140"/>
    <mergeCell ref="N140:Q140"/>
    <mergeCell ref="F146:I146"/>
    <mergeCell ref="L146:M146"/>
    <mergeCell ref="N146:Q146"/>
    <mergeCell ref="F141:I141"/>
    <mergeCell ref="F144:I144"/>
    <mergeCell ref="L176:M176"/>
    <mergeCell ref="N176:Q176"/>
    <mergeCell ref="F177:I177"/>
    <mergeCell ref="F165:I165"/>
    <mergeCell ref="F167:I167"/>
    <mergeCell ref="F172:I172"/>
    <mergeCell ref="F169:I169"/>
    <mergeCell ref="F168:I168"/>
    <mergeCell ref="L168:M168"/>
    <mergeCell ref="N168:Q168"/>
    <mergeCell ref="F173:I17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456D3-400A-423E-A5C2-D5A5EA0F24F0}">
  <sheetPr>
    <pageSetUpPr fitToPage="1"/>
  </sheetPr>
  <dimension ref="B1:R168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K7" sqref="K7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>
      <c r="B5" s="35"/>
      <c r="C5" s="196"/>
      <c r="D5" s="82" t="s">
        <v>39</v>
      </c>
      <c r="E5" s="196"/>
      <c r="F5" s="244" t="s">
        <v>506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ROUND(H32*F32,2)</f>
        <v>0</v>
      </c>
      <c r="N32" s="246"/>
      <c r="O32" s="246"/>
      <c r="P32" s="246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SO101 - HTU + demolice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C110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N84+N88</f>
        <v>0</v>
      </c>
      <c r="O83" s="292"/>
      <c r="P83" s="292"/>
      <c r="Q83" s="292"/>
      <c r="R83" s="36"/>
    </row>
    <row r="84" spans="2:18" s="152" customFormat="1" ht="15">
      <c r="B84" s="149"/>
      <c r="C84" s="150"/>
      <c r="D84" s="151" t="str">
        <f>D111</f>
        <v>HSV - Práce a dodávky HSV</v>
      </c>
      <c r="E84" s="150"/>
      <c r="F84" s="150"/>
      <c r="G84" s="150"/>
      <c r="H84" s="150"/>
      <c r="J84" s="24"/>
      <c r="K84" s="25"/>
      <c r="L84" s="190"/>
      <c r="M84" s="190"/>
      <c r="N84" s="279">
        <f>SUM(N85:Q87)</f>
        <v>0</v>
      </c>
      <c r="O84" s="280"/>
      <c r="P84" s="280"/>
      <c r="Q84" s="280"/>
      <c r="R84" s="153"/>
    </row>
    <row r="85" spans="2:18" s="116" customFormat="1" ht="12.75">
      <c r="B85" s="113"/>
      <c r="C85" s="114"/>
      <c r="D85" s="115" t="str">
        <f>D112</f>
        <v xml:space="preserve">    1 - Zemní práce</v>
      </c>
      <c r="E85" s="114"/>
      <c r="F85" s="114"/>
      <c r="G85" s="114"/>
      <c r="H85" s="114"/>
      <c r="J85" s="13"/>
      <c r="K85" s="14"/>
      <c r="L85" s="188"/>
      <c r="M85" s="188"/>
      <c r="N85" s="281">
        <f>N112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D140</f>
        <v xml:space="preserve">    9 - Ostatní konstrukce a práce, bourání</v>
      </c>
      <c r="E86" s="114"/>
      <c r="F86" s="114"/>
      <c r="G86" s="114"/>
      <c r="H86" s="114"/>
      <c r="J86" s="13"/>
      <c r="K86" s="14"/>
      <c r="L86" s="188"/>
      <c r="M86" s="188"/>
      <c r="N86" s="281">
        <f>N140</f>
        <v>0</v>
      </c>
      <c r="O86" s="282"/>
      <c r="P86" s="282"/>
      <c r="Q86" s="282"/>
      <c r="R86" s="117"/>
    </row>
    <row r="87" spans="2:18" s="116" customFormat="1" ht="12.75">
      <c r="B87" s="113"/>
      <c r="C87" s="114"/>
      <c r="D87" s="115" t="str">
        <f>D154</f>
        <v xml:space="preserve">    997 - Přesun sutě</v>
      </c>
      <c r="E87" s="114"/>
      <c r="F87" s="114"/>
      <c r="G87" s="114"/>
      <c r="H87" s="114"/>
      <c r="J87" s="13"/>
      <c r="K87" s="14"/>
      <c r="L87" s="188"/>
      <c r="M87" s="188"/>
      <c r="N87" s="281">
        <f>N154</f>
        <v>0</v>
      </c>
      <c r="O87" s="282"/>
      <c r="P87" s="282"/>
      <c r="Q87" s="282"/>
      <c r="R87" s="117"/>
    </row>
    <row r="88" spans="2:18" s="152" customFormat="1" ht="15">
      <c r="B88" s="149"/>
      <c r="C88" s="150"/>
      <c r="D88" s="151" t="str">
        <f>D162</f>
        <v>VRN - Vedlejší rozpočtové náklady</v>
      </c>
      <c r="E88" s="150"/>
      <c r="F88" s="150"/>
      <c r="G88" s="150"/>
      <c r="H88" s="150"/>
      <c r="J88" s="24"/>
      <c r="K88" s="25"/>
      <c r="L88" s="190"/>
      <c r="M88" s="190"/>
      <c r="N88" s="279">
        <f>SUM(N89)</f>
        <v>0</v>
      </c>
      <c r="O88" s="280"/>
      <c r="P88" s="280"/>
      <c r="Q88" s="280"/>
      <c r="R88" s="153"/>
    </row>
    <row r="89" spans="2:18" s="116" customFormat="1" ht="12.75">
      <c r="B89" s="113"/>
      <c r="C89" s="114"/>
      <c r="D89" s="115" t="str">
        <f>D163</f>
        <v xml:space="preserve">    1 - Zemní práce</v>
      </c>
      <c r="E89" s="114"/>
      <c r="F89" s="114"/>
      <c r="G89" s="114"/>
      <c r="H89" s="114"/>
      <c r="J89" s="13"/>
      <c r="K89" s="14"/>
      <c r="L89" s="188"/>
      <c r="M89" s="188"/>
      <c r="N89" s="281">
        <f>N163</f>
        <v>0</v>
      </c>
      <c r="O89" s="282"/>
      <c r="P89" s="282"/>
      <c r="Q89" s="282"/>
      <c r="R89" s="117"/>
    </row>
    <row r="90" spans="2:18" ht="13.5">
      <c r="B90" s="35"/>
      <c r="C90" s="196"/>
      <c r="D90" s="196"/>
      <c r="E90" s="196"/>
      <c r="F90" s="196"/>
      <c r="G90" s="196"/>
      <c r="H90" s="196"/>
      <c r="I90" s="196"/>
      <c r="J90" s="3"/>
      <c r="K90" s="185"/>
      <c r="L90" s="185"/>
      <c r="M90" s="185"/>
      <c r="N90" s="185"/>
      <c r="O90" s="185"/>
      <c r="P90" s="185"/>
      <c r="Q90" s="185"/>
      <c r="R90" s="36"/>
    </row>
    <row r="91" spans="2:18" ht="15.75">
      <c r="B91" s="35"/>
      <c r="C91" s="118" t="s">
        <v>66</v>
      </c>
      <c r="D91" s="197"/>
      <c r="E91" s="197"/>
      <c r="F91" s="197"/>
      <c r="G91" s="197"/>
      <c r="H91" s="197"/>
      <c r="I91" s="197"/>
      <c r="J91" s="15"/>
      <c r="K91" s="189"/>
      <c r="L91" s="234">
        <f>ROUND(N83,2)</f>
        <v>0</v>
      </c>
      <c r="M91" s="234"/>
      <c r="N91" s="234"/>
      <c r="O91" s="234"/>
      <c r="P91" s="234"/>
      <c r="Q91" s="234"/>
      <c r="R91" s="36"/>
    </row>
    <row r="92" spans="2:18" ht="13.5">
      <c r="B92" s="59"/>
      <c r="C92" s="103"/>
      <c r="D92" s="103"/>
      <c r="E92" s="103"/>
      <c r="F92" s="103"/>
      <c r="G92" s="103"/>
      <c r="H92" s="103"/>
      <c r="I92" s="103"/>
      <c r="J92" s="9"/>
      <c r="K92" s="60"/>
      <c r="L92" s="60"/>
      <c r="M92" s="60"/>
      <c r="N92" s="60"/>
      <c r="O92" s="60"/>
      <c r="P92" s="60"/>
      <c r="Q92" s="60"/>
      <c r="R92" s="61"/>
    </row>
    <row r="96" spans="2:18" ht="13.5">
      <c r="B96" s="32"/>
      <c r="C96" s="80"/>
      <c r="D96" s="80"/>
      <c r="E96" s="80"/>
      <c r="F96" s="80"/>
      <c r="G96" s="80"/>
      <c r="H96" s="80"/>
      <c r="I96" s="80"/>
      <c r="J96" s="2"/>
      <c r="K96" s="33"/>
      <c r="L96" s="33"/>
      <c r="M96" s="33"/>
      <c r="N96" s="33"/>
      <c r="O96" s="33"/>
      <c r="P96" s="33"/>
      <c r="Q96" s="33"/>
      <c r="R96" s="34"/>
    </row>
    <row r="97" spans="2:18" ht="20.25">
      <c r="B97" s="35"/>
      <c r="C97" s="230" t="s">
        <v>47</v>
      </c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36"/>
    </row>
    <row r="98" spans="2:18" ht="2.25" customHeight="1">
      <c r="B98" s="35"/>
      <c r="C98" s="196"/>
      <c r="D98" s="196"/>
      <c r="E98" s="196"/>
      <c r="F98" s="196"/>
      <c r="G98" s="196"/>
      <c r="H98" s="196"/>
      <c r="I98" s="196"/>
      <c r="J98" s="3"/>
      <c r="K98" s="185"/>
      <c r="L98" s="185"/>
      <c r="M98" s="185"/>
      <c r="N98" s="185"/>
      <c r="O98" s="185"/>
      <c r="P98" s="185"/>
      <c r="Q98" s="185"/>
      <c r="R98" s="36"/>
    </row>
    <row r="99" spans="2:18" ht="12">
      <c r="B99" s="35"/>
      <c r="C99" s="81" t="s">
        <v>3</v>
      </c>
      <c r="D99" s="196"/>
      <c r="E99" s="196"/>
      <c r="F99" s="284" t="str">
        <f>F4</f>
        <v>Revitalizace parku Dlážděnka - Etapa 1A</v>
      </c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185"/>
      <c r="R99" s="36"/>
    </row>
    <row r="100" spans="2:18" ht="15.75">
      <c r="B100" s="35"/>
      <c r="C100" s="82" t="s">
        <v>39</v>
      </c>
      <c r="D100" s="196"/>
      <c r="E100" s="196"/>
      <c r="F100" s="244" t="str">
        <f>F5</f>
        <v>SO101 - HTU + demolice</v>
      </c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185"/>
      <c r="R100" s="36"/>
    </row>
    <row r="101" spans="2:18" ht="13.5">
      <c r="B101" s="35"/>
      <c r="C101" s="196"/>
      <c r="D101" s="196"/>
      <c r="E101" s="196"/>
      <c r="F101" s="196"/>
      <c r="G101" s="196"/>
      <c r="H101" s="196"/>
      <c r="I101" s="196"/>
      <c r="J101" s="3"/>
      <c r="K101" s="185"/>
      <c r="L101" s="185"/>
      <c r="M101" s="185"/>
      <c r="N101" s="185"/>
      <c r="O101" s="185"/>
      <c r="P101" s="185"/>
      <c r="Q101" s="185"/>
      <c r="R101" s="36"/>
    </row>
    <row r="102" spans="2:18" ht="12">
      <c r="B102" s="35"/>
      <c r="C102" s="81" t="s">
        <v>6</v>
      </c>
      <c r="D102" s="196"/>
      <c r="E102" s="196"/>
      <c r="F102" s="83" t="str">
        <f>F7</f>
        <v>Park Na Dlážděnce, Praha 8, Libeň</v>
      </c>
      <c r="G102" s="196"/>
      <c r="H102" s="196"/>
      <c r="I102" s="196"/>
      <c r="J102" s="3"/>
      <c r="K102" s="195" t="s">
        <v>7</v>
      </c>
      <c r="L102" s="185"/>
      <c r="M102" s="245">
        <f>IF(O7="","",O7)</f>
        <v>0</v>
      </c>
      <c r="N102" s="245"/>
      <c r="O102" s="245"/>
      <c r="P102" s="245"/>
      <c r="Q102" s="185"/>
      <c r="R102" s="36"/>
    </row>
    <row r="103" spans="2:18" ht="13.5">
      <c r="B103" s="35"/>
      <c r="C103" s="196"/>
      <c r="D103" s="196"/>
      <c r="E103" s="196"/>
      <c r="F103" s="196"/>
      <c r="G103" s="196"/>
      <c r="H103" s="196"/>
      <c r="I103" s="196"/>
      <c r="J103" s="3"/>
      <c r="K103" s="185"/>
      <c r="L103" s="185"/>
      <c r="M103" s="185"/>
      <c r="N103" s="185"/>
      <c r="O103" s="185"/>
      <c r="P103" s="185"/>
      <c r="Q103" s="185"/>
      <c r="R103" s="36"/>
    </row>
    <row r="104" spans="2:18" ht="12">
      <c r="B104" s="35"/>
      <c r="C104" s="81" t="s">
        <v>8</v>
      </c>
      <c r="D104" s="196"/>
      <c r="E104" s="196"/>
      <c r="F104" s="83" t="str">
        <f>F78</f>
        <v>MČ Praha 8, Zenklova 1/35, Praha 8 - 180 00</v>
      </c>
      <c r="G104" s="196"/>
      <c r="H104" s="196"/>
      <c r="I104" s="196"/>
      <c r="J104" s="3"/>
      <c r="K104" s="195" t="s">
        <v>13</v>
      </c>
      <c r="L104" s="185"/>
      <c r="M104" s="222" t="str">
        <f>E16</f>
        <v>Komon Architekti</v>
      </c>
      <c r="N104" s="222"/>
      <c r="O104" s="222"/>
      <c r="P104" s="222"/>
      <c r="Q104" s="222"/>
      <c r="R104" s="36"/>
    </row>
    <row r="105" spans="2:18" ht="12">
      <c r="B105" s="35"/>
      <c r="C105" s="81" t="s">
        <v>11</v>
      </c>
      <c r="D105" s="196"/>
      <c r="E105" s="196"/>
      <c r="F105" s="83">
        <f>F79</f>
        <v>0</v>
      </c>
      <c r="G105" s="196"/>
      <c r="H105" s="196"/>
      <c r="I105" s="196"/>
      <c r="J105" s="3"/>
      <c r="K105" s="195" t="s">
        <v>14</v>
      </c>
      <c r="L105" s="185"/>
      <c r="M105" s="222" t="str">
        <f>E19</f>
        <v>Jakub Kulhavý</v>
      </c>
      <c r="N105" s="222"/>
      <c r="O105" s="222"/>
      <c r="P105" s="222"/>
      <c r="Q105" s="222"/>
      <c r="R105" s="36"/>
    </row>
    <row r="106" spans="2:18" ht="12">
      <c r="B106" s="35"/>
      <c r="C106" s="81"/>
      <c r="D106" s="196"/>
      <c r="E106" s="196"/>
      <c r="F106" s="284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185"/>
      <c r="R106" s="36"/>
    </row>
    <row r="107" spans="2:18" ht="47.25" customHeight="1">
      <c r="B107" s="35"/>
      <c r="C107" s="81" t="s">
        <v>78</v>
      </c>
      <c r="D107" s="196"/>
      <c r="E107" s="196"/>
      <c r="F107" s="237" t="s">
        <v>87</v>
      </c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185"/>
      <c r="R107" s="36"/>
    </row>
    <row r="108" spans="2:18" ht="3.75" customHeight="1">
      <c r="B108" s="35"/>
      <c r="C108" s="196"/>
      <c r="D108" s="196"/>
      <c r="E108" s="196"/>
      <c r="F108" s="196"/>
      <c r="G108" s="196"/>
      <c r="H108" s="196"/>
      <c r="I108" s="196"/>
      <c r="J108" s="3"/>
      <c r="K108" s="185"/>
      <c r="L108" s="185"/>
      <c r="M108" s="185"/>
      <c r="N108" s="185"/>
      <c r="O108" s="185"/>
      <c r="P108" s="185"/>
      <c r="Q108" s="185"/>
      <c r="R108" s="36"/>
    </row>
    <row r="109" spans="2:18" s="122" customFormat="1" ht="12">
      <c r="B109" s="119"/>
      <c r="C109" s="120" t="s">
        <v>48</v>
      </c>
      <c r="D109" s="194" t="s">
        <v>49</v>
      </c>
      <c r="E109" s="194" t="s">
        <v>34</v>
      </c>
      <c r="F109" s="273" t="s">
        <v>50</v>
      </c>
      <c r="G109" s="273"/>
      <c r="H109" s="273"/>
      <c r="I109" s="273"/>
      <c r="J109" s="16" t="s">
        <v>51</v>
      </c>
      <c r="K109" s="187" t="s">
        <v>52</v>
      </c>
      <c r="L109" s="274" t="s">
        <v>53</v>
      </c>
      <c r="M109" s="274"/>
      <c r="N109" s="275" t="s">
        <v>43</v>
      </c>
      <c r="O109" s="275"/>
      <c r="P109" s="275"/>
      <c r="Q109" s="276"/>
      <c r="R109" s="121"/>
    </row>
    <row r="110" spans="2:18" ht="15.75">
      <c r="B110" s="35"/>
      <c r="C110" s="123" t="s">
        <v>40</v>
      </c>
      <c r="D110" s="196"/>
      <c r="E110" s="196"/>
      <c r="F110" s="196"/>
      <c r="G110" s="196"/>
      <c r="H110" s="196"/>
      <c r="I110" s="196"/>
      <c r="J110" s="3"/>
      <c r="K110" s="185"/>
      <c r="L110" s="185"/>
      <c r="M110" s="185"/>
      <c r="N110" s="277">
        <f>N111+N162</f>
        <v>0</v>
      </c>
      <c r="O110" s="278"/>
      <c r="P110" s="278"/>
      <c r="Q110" s="278"/>
      <c r="R110" s="36"/>
    </row>
    <row r="111" spans="2:18" s="129" customFormat="1" ht="15">
      <c r="B111" s="124"/>
      <c r="C111" s="125"/>
      <c r="D111" s="126" t="s">
        <v>44</v>
      </c>
      <c r="E111" s="126"/>
      <c r="F111" s="126"/>
      <c r="G111" s="126"/>
      <c r="H111" s="126"/>
      <c r="I111" s="126"/>
      <c r="J111" s="17"/>
      <c r="K111" s="127"/>
      <c r="L111" s="127"/>
      <c r="M111" s="127"/>
      <c r="N111" s="299">
        <f>N112+N140+N154</f>
        <v>0</v>
      </c>
      <c r="O111" s="299"/>
      <c r="P111" s="299"/>
      <c r="Q111" s="299"/>
      <c r="R111" s="128"/>
    </row>
    <row r="112" spans="2:18" s="129" customFormat="1" ht="12.75">
      <c r="B112" s="124"/>
      <c r="C112" s="130"/>
      <c r="D112" s="154" t="s">
        <v>45</v>
      </c>
      <c r="E112" s="130"/>
      <c r="F112" s="130"/>
      <c r="G112" s="130"/>
      <c r="H112" s="130"/>
      <c r="I112" s="130"/>
      <c r="J112" s="18"/>
      <c r="K112" s="131"/>
      <c r="L112" s="131"/>
      <c r="M112" s="131"/>
      <c r="N112" s="263">
        <f>SUM(N113:Q139)</f>
        <v>0</v>
      </c>
      <c r="O112" s="263"/>
      <c r="P112" s="263"/>
      <c r="Q112" s="263"/>
      <c r="R112" s="128"/>
    </row>
    <row r="113" spans="2:18" s="175" customFormat="1" ht="27" customHeight="1" outlineLevel="1">
      <c r="B113" s="169"/>
      <c r="C113" s="170"/>
      <c r="D113" s="170" t="s">
        <v>54</v>
      </c>
      <c r="E113" s="171" t="s">
        <v>507</v>
      </c>
      <c r="F113" s="301" t="s">
        <v>508</v>
      </c>
      <c r="G113" s="301"/>
      <c r="H113" s="301"/>
      <c r="I113" s="301"/>
      <c r="J113" s="172" t="s">
        <v>55</v>
      </c>
      <c r="K113" s="173">
        <v>50</v>
      </c>
      <c r="L113" s="302"/>
      <c r="M113" s="302"/>
      <c r="N113" s="303" t="s">
        <v>604</v>
      </c>
      <c r="O113" s="303"/>
      <c r="P113" s="303"/>
      <c r="Q113" s="303"/>
      <c r="R113" s="174"/>
    </row>
    <row r="114" spans="2:18" s="79" customFormat="1" ht="13.5" outlineLevel="1">
      <c r="B114" s="144"/>
      <c r="C114" s="145"/>
      <c r="D114" s="145" t="s">
        <v>54</v>
      </c>
      <c r="E114" s="167" t="s">
        <v>509</v>
      </c>
      <c r="F114" s="261" t="s">
        <v>510</v>
      </c>
      <c r="G114" s="261"/>
      <c r="H114" s="261"/>
      <c r="I114" s="261"/>
      <c r="J114" s="19" t="s">
        <v>55</v>
      </c>
      <c r="K114" s="134">
        <v>2600</v>
      </c>
      <c r="L114" s="257"/>
      <c r="M114" s="257"/>
      <c r="N114" s="262">
        <f aca="true" t="shared" si="0" ref="N114:N124">ROUND(L114*K114,2)</f>
        <v>0</v>
      </c>
      <c r="O114" s="262"/>
      <c r="P114" s="262"/>
      <c r="Q114" s="262"/>
      <c r="R114" s="146"/>
    </row>
    <row r="115" spans="2:18" s="179" customFormat="1" ht="13.5" outlineLevel="1">
      <c r="B115" s="176"/>
      <c r="C115" s="177"/>
      <c r="D115" s="177" t="s">
        <v>54</v>
      </c>
      <c r="E115" s="171" t="s">
        <v>511</v>
      </c>
      <c r="F115" s="301" t="s">
        <v>512</v>
      </c>
      <c r="G115" s="301"/>
      <c r="H115" s="301"/>
      <c r="I115" s="301"/>
      <c r="J115" s="172" t="s">
        <v>59</v>
      </c>
      <c r="K115" s="173">
        <v>5</v>
      </c>
      <c r="L115" s="302"/>
      <c r="M115" s="302"/>
      <c r="N115" s="303" t="s">
        <v>604</v>
      </c>
      <c r="O115" s="303"/>
      <c r="P115" s="303"/>
      <c r="Q115" s="303"/>
      <c r="R115" s="178"/>
    </row>
    <row r="116" spans="2:18" s="179" customFormat="1" ht="27" customHeight="1" outlineLevel="1">
      <c r="B116" s="176"/>
      <c r="C116" s="177"/>
      <c r="D116" s="177" t="s">
        <v>54</v>
      </c>
      <c r="E116" s="171" t="s">
        <v>513</v>
      </c>
      <c r="F116" s="301" t="s">
        <v>514</v>
      </c>
      <c r="G116" s="301"/>
      <c r="H116" s="301"/>
      <c r="I116" s="301"/>
      <c r="J116" s="172" t="s">
        <v>59</v>
      </c>
      <c r="K116" s="173">
        <v>5</v>
      </c>
      <c r="L116" s="302"/>
      <c r="M116" s="302"/>
      <c r="N116" s="303" t="s">
        <v>604</v>
      </c>
      <c r="O116" s="303"/>
      <c r="P116" s="303"/>
      <c r="Q116" s="303"/>
      <c r="R116" s="178"/>
    </row>
    <row r="117" spans="2:18" s="79" customFormat="1" ht="13.5" outlineLevel="1">
      <c r="B117" s="144"/>
      <c r="C117" s="145"/>
      <c r="D117" s="145" t="s">
        <v>54</v>
      </c>
      <c r="E117" s="167" t="s">
        <v>515</v>
      </c>
      <c r="F117" s="261" t="s">
        <v>516</v>
      </c>
      <c r="G117" s="261"/>
      <c r="H117" s="261"/>
      <c r="I117" s="261"/>
      <c r="J117" s="19" t="s">
        <v>55</v>
      </c>
      <c r="K117" s="134">
        <v>251</v>
      </c>
      <c r="L117" s="257"/>
      <c r="M117" s="257"/>
      <c r="N117" s="262">
        <f t="shared" si="0"/>
        <v>0</v>
      </c>
      <c r="O117" s="262"/>
      <c r="P117" s="262"/>
      <c r="Q117" s="262"/>
      <c r="R117" s="146"/>
    </row>
    <row r="118" spans="2:18" s="79" customFormat="1" ht="13.5" outlineLevel="1">
      <c r="B118" s="144"/>
      <c r="C118" s="145"/>
      <c r="D118" s="145" t="s">
        <v>54</v>
      </c>
      <c r="E118" s="167" t="s">
        <v>609</v>
      </c>
      <c r="F118" s="261" t="s">
        <v>610</v>
      </c>
      <c r="G118" s="261"/>
      <c r="H118" s="261"/>
      <c r="I118" s="261"/>
      <c r="J118" s="19" t="s">
        <v>55</v>
      </c>
      <c r="K118" s="134">
        <v>471</v>
      </c>
      <c r="L118" s="257"/>
      <c r="M118" s="257"/>
      <c r="N118" s="262">
        <f t="shared" si="0"/>
        <v>0</v>
      </c>
      <c r="O118" s="262"/>
      <c r="P118" s="262"/>
      <c r="Q118" s="262"/>
      <c r="R118" s="146"/>
    </row>
    <row r="119" spans="2:18" s="79" customFormat="1" ht="13.5" outlineLevel="1">
      <c r="B119" s="144"/>
      <c r="C119" s="145"/>
      <c r="D119" s="145" t="s">
        <v>54</v>
      </c>
      <c r="E119" s="167" t="s">
        <v>605</v>
      </c>
      <c r="F119" s="261" t="s">
        <v>606</v>
      </c>
      <c r="G119" s="261"/>
      <c r="H119" s="261"/>
      <c r="I119" s="261"/>
      <c r="J119" s="19" t="s">
        <v>55</v>
      </c>
      <c r="K119" s="134">
        <v>1090</v>
      </c>
      <c r="L119" s="257"/>
      <c r="M119" s="257"/>
      <c r="N119" s="262">
        <f t="shared" si="0"/>
        <v>0</v>
      </c>
      <c r="O119" s="262"/>
      <c r="P119" s="262"/>
      <c r="Q119" s="262"/>
      <c r="R119" s="146"/>
    </row>
    <row r="120" spans="2:18" s="79" customFormat="1" ht="13.5" outlineLevel="1">
      <c r="B120" s="144"/>
      <c r="C120" s="145"/>
      <c r="D120" s="145" t="s">
        <v>54</v>
      </c>
      <c r="E120" s="167" t="s">
        <v>517</v>
      </c>
      <c r="F120" s="261" t="s">
        <v>518</v>
      </c>
      <c r="G120" s="261"/>
      <c r="H120" s="261"/>
      <c r="I120" s="261"/>
      <c r="J120" s="19" t="s">
        <v>55</v>
      </c>
      <c r="K120" s="134">
        <v>1090</v>
      </c>
      <c r="L120" s="257"/>
      <c r="M120" s="257"/>
      <c r="N120" s="262">
        <f t="shared" si="0"/>
        <v>0</v>
      </c>
      <c r="O120" s="262"/>
      <c r="P120" s="262"/>
      <c r="Q120" s="262"/>
      <c r="R120" s="146"/>
    </row>
    <row r="121" spans="2:18" s="79" customFormat="1" ht="13.5" outlineLevel="1">
      <c r="B121" s="144"/>
      <c r="C121" s="145"/>
      <c r="D121" s="145" t="s">
        <v>54</v>
      </c>
      <c r="E121" s="167" t="s">
        <v>607</v>
      </c>
      <c r="F121" s="261" t="s">
        <v>608</v>
      </c>
      <c r="G121" s="261"/>
      <c r="H121" s="261"/>
      <c r="I121" s="261"/>
      <c r="J121" s="19" t="s">
        <v>55</v>
      </c>
      <c r="K121" s="134">
        <v>1090</v>
      </c>
      <c r="L121" s="257"/>
      <c r="M121" s="257"/>
      <c r="N121" s="262">
        <f t="shared" si="0"/>
        <v>0</v>
      </c>
      <c r="O121" s="262"/>
      <c r="P121" s="262"/>
      <c r="Q121" s="262"/>
      <c r="R121" s="146"/>
    </row>
    <row r="122" spans="2:18" s="79" customFormat="1" ht="13.5" outlineLevel="1">
      <c r="B122" s="144"/>
      <c r="C122" s="145"/>
      <c r="D122" s="145" t="s">
        <v>54</v>
      </c>
      <c r="E122" s="167" t="s">
        <v>519</v>
      </c>
      <c r="F122" s="261" t="s">
        <v>520</v>
      </c>
      <c r="G122" s="261"/>
      <c r="H122" s="261"/>
      <c r="I122" s="261"/>
      <c r="J122" s="19" t="s">
        <v>55</v>
      </c>
      <c r="K122" s="134">
        <v>40</v>
      </c>
      <c r="L122" s="257"/>
      <c r="M122" s="257"/>
      <c r="N122" s="262">
        <f t="shared" si="0"/>
        <v>0</v>
      </c>
      <c r="O122" s="262"/>
      <c r="P122" s="262"/>
      <c r="Q122" s="262"/>
      <c r="R122" s="146"/>
    </row>
    <row r="123" spans="2:18" s="79" customFormat="1" ht="13.5" outlineLevel="1">
      <c r="B123" s="144"/>
      <c r="C123" s="145"/>
      <c r="D123" s="145" t="s">
        <v>54</v>
      </c>
      <c r="E123" s="167" t="s">
        <v>521</v>
      </c>
      <c r="F123" s="261" t="s">
        <v>522</v>
      </c>
      <c r="G123" s="261"/>
      <c r="H123" s="261"/>
      <c r="I123" s="261"/>
      <c r="J123" s="19" t="s">
        <v>55</v>
      </c>
      <c r="K123" s="134">
        <v>40</v>
      </c>
      <c r="L123" s="257"/>
      <c r="M123" s="257"/>
      <c r="N123" s="262">
        <f t="shared" si="0"/>
        <v>0</v>
      </c>
      <c r="O123" s="262"/>
      <c r="P123" s="262"/>
      <c r="Q123" s="262"/>
      <c r="R123" s="146"/>
    </row>
    <row r="124" spans="2:18" s="79" customFormat="1" ht="13.5" outlineLevel="1">
      <c r="B124" s="144"/>
      <c r="C124" s="145"/>
      <c r="D124" s="145" t="s">
        <v>54</v>
      </c>
      <c r="E124" s="167" t="s">
        <v>523</v>
      </c>
      <c r="F124" s="261" t="s">
        <v>524</v>
      </c>
      <c r="G124" s="261"/>
      <c r="H124" s="261"/>
      <c r="I124" s="261"/>
      <c r="J124" s="19" t="s">
        <v>60</v>
      </c>
      <c r="K124" s="134">
        <f>SUM(K125)</f>
        <v>810</v>
      </c>
      <c r="L124" s="257"/>
      <c r="M124" s="257"/>
      <c r="N124" s="262">
        <f t="shared" si="0"/>
        <v>0</v>
      </c>
      <c r="O124" s="262"/>
      <c r="P124" s="262"/>
      <c r="Q124" s="262"/>
      <c r="R124" s="146"/>
    </row>
    <row r="125" spans="2:18" s="137" customFormat="1" ht="13.5" outlineLevel="1">
      <c r="B125" s="155"/>
      <c r="C125" s="156"/>
      <c r="D125" s="156"/>
      <c r="E125" s="191"/>
      <c r="F125" s="259" t="s">
        <v>525</v>
      </c>
      <c r="G125" s="260"/>
      <c r="H125" s="260"/>
      <c r="I125" s="260"/>
      <c r="J125" s="20"/>
      <c r="K125" s="138">
        <v>810</v>
      </c>
      <c r="L125" s="163"/>
      <c r="M125" s="163"/>
      <c r="N125" s="157"/>
      <c r="O125" s="157"/>
      <c r="P125" s="157"/>
      <c r="Q125" s="157"/>
      <c r="R125" s="158"/>
    </row>
    <row r="126" spans="2:18" s="79" customFormat="1" ht="13.5" outlineLevel="1">
      <c r="B126" s="144"/>
      <c r="C126" s="145"/>
      <c r="D126" s="145" t="s">
        <v>54</v>
      </c>
      <c r="E126" s="167" t="s">
        <v>526</v>
      </c>
      <c r="F126" s="261" t="s">
        <v>527</v>
      </c>
      <c r="G126" s="261"/>
      <c r="H126" s="261"/>
      <c r="I126" s="261"/>
      <c r="J126" s="19" t="s">
        <v>55</v>
      </c>
      <c r="K126" s="134">
        <v>1200</v>
      </c>
      <c r="L126" s="257"/>
      <c r="M126" s="257"/>
      <c r="N126" s="262">
        <f aca="true" t="shared" si="1" ref="N126:N139">ROUND(L126*K126,2)</f>
        <v>0</v>
      </c>
      <c r="O126" s="262"/>
      <c r="P126" s="262"/>
      <c r="Q126" s="262"/>
      <c r="R126" s="146"/>
    </row>
    <row r="127" spans="2:18" s="79" customFormat="1" ht="13.5" outlineLevel="1">
      <c r="B127" s="144"/>
      <c r="C127" s="145"/>
      <c r="D127" s="145" t="s">
        <v>54</v>
      </c>
      <c r="E127" s="167" t="s">
        <v>528</v>
      </c>
      <c r="F127" s="261" t="s">
        <v>529</v>
      </c>
      <c r="G127" s="261"/>
      <c r="H127" s="261"/>
      <c r="I127" s="261"/>
      <c r="J127" s="19" t="s">
        <v>55</v>
      </c>
      <c r="K127" s="134">
        <v>1100</v>
      </c>
      <c r="L127" s="257"/>
      <c r="M127" s="257"/>
      <c r="N127" s="262">
        <f t="shared" si="1"/>
        <v>0</v>
      </c>
      <c r="O127" s="262"/>
      <c r="P127" s="262"/>
      <c r="Q127" s="262"/>
      <c r="R127" s="146"/>
    </row>
    <row r="128" spans="2:18" s="79" customFormat="1" ht="13.5" outlineLevel="1">
      <c r="B128" s="144"/>
      <c r="C128" s="145"/>
      <c r="D128" s="145" t="s">
        <v>54</v>
      </c>
      <c r="E128" s="167" t="s">
        <v>530</v>
      </c>
      <c r="F128" s="261" t="s">
        <v>531</v>
      </c>
      <c r="G128" s="261"/>
      <c r="H128" s="261"/>
      <c r="I128" s="261"/>
      <c r="J128" s="19" t="s">
        <v>56</v>
      </c>
      <c r="K128" s="134">
        <v>30</v>
      </c>
      <c r="L128" s="257"/>
      <c r="M128" s="257"/>
      <c r="N128" s="262">
        <f t="shared" si="1"/>
        <v>0</v>
      </c>
      <c r="O128" s="262"/>
      <c r="P128" s="262"/>
      <c r="Q128" s="262"/>
      <c r="R128" s="146"/>
    </row>
    <row r="129" spans="2:18" s="79" customFormat="1" ht="27" customHeight="1" outlineLevel="1">
      <c r="B129" s="144"/>
      <c r="C129" s="145"/>
      <c r="D129" s="145" t="s">
        <v>54</v>
      </c>
      <c r="E129" s="167" t="s">
        <v>532</v>
      </c>
      <c r="F129" s="261" t="s">
        <v>533</v>
      </c>
      <c r="G129" s="261"/>
      <c r="H129" s="261"/>
      <c r="I129" s="261"/>
      <c r="J129" s="19" t="s">
        <v>56</v>
      </c>
      <c r="K129" s="134">
        <v>50</v>
      </c>
      <c r="L129" s="257"/>
      <c r="M129" s="257"/>
      <c r="N129" s="262">
        <f t="shared" si="1"/>
        <v>0</v>
      </c>
      <c r="O129" s="262"/>
      <c r="P129" s="262"/>
      <c r="Q129" s="262"/>
      <c r="R129" s="146"/>
    </row>
    <row r="130" spans="2:18" s="79" customFormat="1" ht="27" customHeight="1" outlineLevel="1">
      <c r="B130" s="144"/>
      <c r="C130" s="145"/>
      <c r="D130" s="145" t="s">
        <v>54</v>
      </c>
      <c r="E130" s="167" t="s">
        <v>534</v>
      </c>
      <c r="F130" s="261" t="s">
        <v>535</v>
      </c>
      <c r="G130" s="261"/>
      <c r="H130" s="261"/>
      <c r="I130" s="261"/>
      <c r="J130" s="19" t="s">
        <v>56</v>
      </c>
      <c r="K130" s="134">
        <v>630</v>
      </c>
      <c r="L130" s="257"/>
      <c r="M130" s="257"/>
      <c r="N130" s="262">
        <f t="shared" si="1"/>
        <v>0</v>
      </c>
      <c r="O130" s="262"/>
      <c r="P130" s="262"/>
      <c r="Q130" s="262"/>
      <c r="R130" s="146"/>
    </row>
    <row r="131" spans="2:18" s="79" customFormat="1" ht="27" customHeight="1" outlineLevel="1">
      <c r="B131" s="144"/>
      <c r="C131" s="145"/>
      <c r="D131" s="145" t="s">
        <v>54</v>
      </c>
      <c r="E131" s="167" t="s">
        <v>536</v>
      </c>
      <c r="F131" s="261" t="s">
        <v>537</v>
      </c>
      <c r="G131" s="261"/>
      <c r="H131" s="261"/>
      <c r="I131" s="261"/>
      <c r="J131" s="19" t="s">
        <v>56</v>
      </c>
      <c r="K131" s="134">
        <v>82</v>
      </c>
      <c r="L131" s="257"/>
      <c r="M131" s="257"/>
      <c r="N131" s="262">
        <f t="shared" si="1"/>
        <v>0</v>
      </c>
      <c r="O131" s="262"/>
      <c r="P131" s="262"/>
      <c r="Q131" s="262"/>
      <c r="R131" s="146"/>
    </row>
    <row r="132" spans="2:18" s="79" customFormat="1" ht="27" customHeight="1" outlineLevel="1">
      <c r="B132" s="144"/>
      <c r="C132" s="145"/>
      <c r="D132" s="145" t="s">
        <v>54</v>
      </c>
      <c r="E132" s="167" t="s">
        <v>538</v>
      </c>
      <c r="F132" s="261" t="s">
        <v>539</v>
      </c>
      <c r="G132" s="261"/>
      <c r="H132" s="261"/>
      <c r="I132" s="261"/>
      <c r="J132" s="19" t="s">
        <v>56</v>
      </c>
      <c r="K132" s="134">
        <v>1230</v>
      </c>
      <c r="L132" s="257"/>
      <c r="M132" s="257"/>
      <c r="N132" s="262">
        <f t="shared" si="1"/>
        <v>0</v>
      </c>
      <c r="O132" s="262"/>
      <c r="P132" s="262"/>
      <c r="Q132" s="262"/>
      <c r="R132" s="146"/>
    </row>
    <row r="133" spans="2:18" s="79" customFormat="1" ht="27" customHeight="1" outlineLevel="1">
      <c r="B133" s="144"/>
      <c r="C133" s="145"/>
      <c r="D133" s="145" t="s">
        <v>54</v>
      </c>
      <c r="E133" s="167" t="s">
        <v>540</v>
      </c>
      <c r="F133" s="261" t="s">
        <v>541</v>
      </c>
      <c r="G133" s="261"/>
      <c r="H133" s="261"/>
      <c r="I133" s="261"/>
      <c r="J133" s="19" t="s">
        <v>56</v>
      </c>
      <c r="K133" s="134">
        <v>50</v>
      </c>
      <c r="L133" s="257"/>
      <c r="M133" s="257"/>
      <c r="N133" s="262">
        <f t="shared" si="1"/>
        <v>0</v>
      </c>
      <c r="O133" s="262"/>
      <c r="P133" s="262"/>
      <c r="Q133" s="262"/>
      <c r="R133" s="146"/>
    </row>
    <row r="134" spans="2:18" s="79" customFormat="1" ht="13.5" outlineLevel="1">
      <c r="B134" s="144"/>
      <c r="C134" s="145"/>
      <c r="D134" s="145" t="s">
        <v>54</v>
      </c>
      <c r="E134" s="167" t="s">
        <v>542</v>
      </c>
      <c r="F134" s="261" t="s">
        <v>543</v>
      </c>
      <c r="G134" s="261"/>
      <c r="H134" s="261"/>
      <c r="I134" s="261"/>
      <c r="J134" s="19" t="s">
        <v>56</v>
      </c>
      <c r="K134" s="134">
        <v>20</v>
      </c>
      <c r="L134" s="257"/>
      <c r="M134" s="257"/>
      <c r="N134" s="262">
        <f t="shared" si="1"/>
        <v>0</v>
      </c>
      <c r="O134" s="262"/>
      <c r="P134" s="262"/>
      <c r="Q134" s="262"/>
      <c r="R134" s="146"/>
    </row>
    <row r="135" spans="2:18" s="79" customFormat="1" ht="27" customHeight="1" outlineLevel="1">
      <c r="B135" s="144"/>
      <c r="C135" s="145"/>
      <c r="D135" s="145" t="s">
        <v>54</v>
      </c>
      <c r="E135" s="167" t="s">
        <v>544</v>
      </c>
      <c r="F135" s="261" t="s">
        <v>545</v>
      </c>
      <c r="G135" s="261"/>
      <c r="H135" s="261"/>
      <c r="I135" s="261"/>
      <c r="J135" s="19" t="s">
        <v>58</v>
      </c>
      <c r="K135" s="134">
        <v>131.2</v>
      </c>
      <c r="L135" s="257"/>
      <c r="M135" s="257"/>
      <c r="N135" s="262">
        <f t="shared" si="1"/>
        <v>0</v>
      </c>
      <c r="O135" s="262"/>
      <c r="P135" s="262"/>
      <c r="Q135" s="262"/>
      <c r="R135" s="146"/>
    </row>
    <row r="136" spans="2:18" s="79" customFormat="1" ht="13.5" outlineLevel="1">
      <c r="B136" s="144"/>
      <c r="C136" s="145"/>
      <c r="D136" s="145" t="s">
        <v>54</v>
      </c>
      <c r="E136" s="167" t="s">
        <v>546</v>
      </c>
      <c r="F136" s="261" t="s">
        <v>547</v>
      </c>
      <c r="G136" s="261"/>
      <c r="H136" s="261"/>
      <c r="I136" s="261"/>
      <c r="J136" s="19" t="s">
        <v>56</v>
      </c>
      <c r="K136" s="134">
        <v>3873</v>
      </c>
      <c r="L136" s="257"/>
      <c r="M136" s="257"/>
      <c r="N136" s="262">
        <f t="shared" si="1"/>
        <v>0</v>
      </c>
      <c r="O136" s="262"/>
      <c r="P136" s="262"/>
      <c r="Q136" s="262"/>
      <c r="R136" s="146"/>
    </row>
    <row r="137" spans="2:18" s="79" customFormat="1" ht="13.5" outlineLevel="1">
      <c r="B137" s="144"/>
      <c r="C137" s="145"/>
      <c r="D137" s="145" t="s">
        <v>54</v>
      </c>
      <c r="E137" s="167" t="s">
        <v>548</v>
      </c>
      <c r="F137" s="261" t="s">
        <v>549</v>
      </c>
      <c r="G137" s="261"/>
      <c r="H137" s="261"/>
      <c r="I137" s="261"/>
      <c r="J137" s="19" t="s">
        <v>55</v>
      </c>
      <c r="K137" s="134">
        <v>250</v>
      </c>
      <c r="L137" s="257"/>
      <c r="M137" s="257"/>
      <c r="N137" s="262">
        <f t="shared" si="1"/>
        <v>0</v>
      </c>
      <c r="O137" s="262"/>
      <c r="P137" s="262"/>
      <c r="Q137" s="262"/>
      <c r="R137" s="146"/>
    </row>
    <row r="138" spans="2:18" s="79" customFormat="1" ht="13.5" outlineLevel="1">
      <c r="B138" s="144"/>
      <c r="C138" s="145"/>
      <c r="D138" s="145" t="s">
        <v>54</v>
      </c>
      <c r="E138" s="167" t="s">
        <v>550</v>
      </c>
      <c r="F138" s="261" t="s">
        <v>551</v>
      </c>
      <c r="G138" s="261"/>
      <c r="H138" s="261"/>
      <c r="I138" s="261"/>
      <c r="J138" s="19" t="s">
        <v>55</v>
      </c>
      <c r="K138" s="134">
        <v>1500</v>
      </c>
      <c r="L138" s="257"/>
      <c r="M138" s="257"/>
      <c r="N138" s="262">
        <f t="shared" si="1"/>
        <v>0</v>
      </c>
      <c r="O138" s="262"/>
      <c r="P138" s="262"/>
      <c r="Q138" s="262"/>
      <c r="R138" s="146"/>
    </row>
    <row r="139" spans="2:18" s="79" customFormat="1" ht="13.5" outlineLevel="1">
      <c r="B139" s="144"/>
      <c r="C139" s="145"/>
      <c r="D139" s="145" t="s">
        <v>54</v>
      </c>
      <c r="E139" s="167" t="s">
        <v>552</v>
      </c>
      <c r="F139" s="261" t="s">
        <v>553</v>
      </c>
      <c r="G139" s="261"/>
      <c r="H139" s="261"/>
      <c r="I139" s="261"/>
      <c r="J139" s="19" t="s">
        <v>55</v>
      </c>
      <c r="K139" s="134">
        <v>500</v>
      </c>
      <c r="L139" s="257"/>
      <c r="M139" s="257"/>
      <c r="N139" s="262">
        <f t="shared" si="1"/>
        <v>0</v>
      </c>
      <c r="O139" s="262"/>
      <c r="P139" s="262"/>
      <c r="Q139" s="262"/>
      <c r="R139" s="146"/>
    </row>
    <row r="140" spans="2:18" s="129" customFormat="1" ht="12.75">
      <c r="B140" s="124"/>
      <c r="C140" s="130"/>
      <c r="D140" s="154" t="s">
        <v>554</v>
      </c>
      <c r="E140" s="130"/>
      <c r="F140" s="130"/>
      <c r="G140" s="130"/>
      <c r="H140" s="130"/>
      <c r="I140" s="130"/>
      <c r="J140" s="18"/>
      <c r="K140" s="131"/>
      <c r="L140" s="164"/>
      <c r="M140" s="164"/>
      <c r="N140" s="263">
        <f>SUM(N141:Q153)</f>
        <v>0</v>
      </c>
      <c r="O140" s="263"/>
      <c r="P140" s="263"/>
      <c r="Q140" s="263"/>
      <c r="R140" s="128"/>
    </row>
    <row r="141" spans="2:18" s="79" customFormat="1" ht="13.5" outlineLevel="1">
      <c r="B141" s="144"/>
      <c r="C141" s="145"/>
      <c r="D141" s="145" t="s">
        <v>54</v>
      </c>
      <c r="E141" s="167" t="s">
        <v>555</v>
      </c>
      <c r="F141" s="272" t="s">
        <v>556</v>
      </c>
      <c r="G141" s="272"/>
      <c r="H141" s="272"/>
      <c r="I141" s="272"/>
      <c r="J141" s="19" t="s">
        <v>59</v>
      </c>
      <c r="K141" s="134">
        <v>17</v>
      </c>
      <c r="L141" s="257"/>
      <c r="M141" s="257"/>
      <c r="N141" s="262">
        <f>ROUND(L141*K141,2)</f>
        <v>0</v>
      </c>
      <c r="O141" s="262"/>
      <c r="P141" s="262"/>
      <c r="Q141" s="262"/>
      <c r="R141" s="146"/>
    </row>
    <row r="142" spans="2:18" s="79" customFormat="1" ht="13.5" outlineLevel="1">
      <c r="B142" s="144"/>
      <c r="C142" s="145"/>
      <c r="D142" s="145" t="s">
        <v>54</v>
      </c>
      <c r="E142" s="167" t="s">
        <v>557</v>
      </c>
      <c r="F142" s="272" t="s">
        <v>558</v>
      </c>
      <c r="G142" s="272"/>
      <c r="H142" s="272"/>
      <c r="I142" s="272"/>
      <c r="J142" s="19" t="s">
        <v>59</v>
      </c>
      <c r="K142" s="134">
        <v>7</v>
      </c>
      <c r="L142" s="257"/>
      <c r="M142" s="257"/>
      <c r="N142" s="262">
        <f>ROUND(L142*K142,2)</f>
        <v>0</v>
      </c>
      <c r="O142" s="262"/>
      <c r="P142" s="262"/>
      <c r="Q142" s="262"/>
      <c r="R142" s="146"/>
    </row>
    <row r="143" spans="2:18" s="79" customFormat="1" ht="13.5" outlineLevel="1">
      <c r="B143" s="144"/>
      <c r="C143" s="145"/>
      <c r="D143" s="145" t="s">
        <v>54</v>
      </c>
      <c r="E143" s="167" t="s">
        <v>559</v>
      </c>
      <c r="F143" s="272" t="s">
        <v>560</v>
      </c>
      <c r="G143" s="272"/>
      <c r="H143" s="272"/>
      <c r="I143" s="272"/>
      <c r="J143" s="19" t="s">
        <v>59</v>
      </c>
      <c r="K143" s="134">
        <v>2</v>
      </c>
      <c r="L143" s="257"/>
      <c r="M143" s="257"/>
      <c r="N143" s="262">
        <f>ROUND(L143*K143,2)</f>
        <v>0</v>
      </c>
      <c r="O143" s="262"/>
      <c r="P143" s="262"/>
      <c r="Q143" s="262"/>
      <c r="R143" s="146"/>
    </row>
    <row r="144" spans="2:18" s="79" customFormat="1" ht="13.5" outlineLevel="1">
      <c r="B144" s="144"/>
      <c r="C144" s="145"/>
      <c r="D144" s="145" t="s">
        <v>54</v>
      </c>
      <c r="E144" s="167" t="s">
        <v>561</v>
      </c>
      <c r="F144" s="272" t="s">
        <v>562</v>
      </c>
      <c r="G144" s="272"/>
      <c r="H144" s="272"/>
      <c r="I144" s="272"/>
      <c r="J144" s="19" t="s">
        <v>56</v>
      </c>
      <c r="K144" s="134">
        <f>SUM(K145)</f>
        <v>11.52</v>
      </c>
      <c r="L144" s="257"/>
      <c r="M144" s="257"/>
      <c r="N144" s="262">
        <f aca="true" t="shared" si="2" ref="N144">ROUND(L144*K144,2)</f>
        <v>0</v>
      </c>
      <c r="O144" s="262"/>
      <c r="P144" s="262"/>
      <c r="Q144" s="262"/>
      <c r="R144" s="146"/>
    </row>
    <row r="145" spans="2:18" s="137" customFormat="1" ht="13.5" outlineLevel="1">
      <c r="B145" s="155"/>
      <c r="C145" s="156"/>
      <c r="D145" s="156"/>
      <c r="E145" s="198"/>
      <c r="F145" s="297" t="s">
        <v>563</v>
      </c>
      <c r="G145" s="298"/>
      <c r="H145" s="298"/>
      <c r="I145" s="298"/>
      <c r="J145" s="20"/>
      <c r="K145" s="138">
        <f>48*1.5*0.16</f>
        <v>11.52</v>
      </c>
      <c r="L145" s="163"/>
      <c r="M145" s="163"/>
      <c r="N145" s="157"/>
      <c r="O145" s="157"/>
      <c r="P145" s="157"/>
      <c r="Q145" s="157"/>
      <c r="R145" s="158"/>
    </row>
    <row r="146" spans="2:18" s="79" customFormat="1" ht="13.5" outlineLevel="1">
      <c r="B146" s="144"/>
      <c r="C146" s="145"/>
      <c r="D146" s="145" t="s">
        <v>54</v>
      </c>
      <c r="E146" s="167" t="s">
        <v>564</v>
      </c>
      <c r="F146" s="272" t="s">
        <v>565</v>
      </c>
      <c r="G146" s="272"/>
      <c r="H146" s="272"/>
      <c r="I146" s="272"/>
      <c r="J146" s="19" t="s">
        <v>59</v>
      </c>
      <c r="K146" s="134">
        <v>17</v>
      </c>
      <c r="L146" s="257"/>
      <c r="M146" s="257"/>
      <c r="N146" s="262">
        <f>ROUND(L146*K146,2)</f>
        <v>0</v>
      </c>
      <c r="O146" s="262"/>
      <c r="P146" s="262"/>
      <c r="Q146" s="262"/>
      <c r="R146" s="146"/>
    </row>
    <row r="147" spans="2:18" s="79" customFormat="1" ht="13.5" outlineLevel="1">
      <c r="B147" s="144"/>
      <c r="C147" s="145"/>
      <c r="D147" s="145" t="s">
        <v>54</v>
      </c>
      <c r="E147" s="167" t="s">
        <v>566</v>
      </c>
      <c r="F147" s="272" t="s">
        <v>567</v>
      </c>
      <c r="G147" s="272"/>
      <c r="H147" s="272"/>
      <c r="I147" s="272"/>
      <c r="J147" s="19" t="s">
        <v>60</v>
      </c>
      <c r="K147" s="134">
        <v>87</v>
      </c>
      <c r="L147" s="257"/>
      <c r="M147" s="257"/>
      <c r="N147" s="262">
        <f aca="true" t="shared" si="3" ref="N147:N153">ROUND(L147*K147,2)</f>
        <v>0</v>
      </c>
      <c r="O147" s="262"/>
      <c r="P147" s="262"/>
      <c r="Q147" s="262"/>
      <c r="R147" s="146"/>
    </row>
    <row r="148" spans="2:18" s="79" customFormat="1" ht="13.5" outlineLevel="1">
      <c r="B148" s="144"/>
      <c r="C148" s="145"/>
      <c r="D148" s="145" t="s">
        <v>54</v>
      </c>
      <c r="E148" s="167" t="s">
        <v>568</v>
      </c>
      <c r="F148" s="272" t="s">
        <v>569</v>
      </c>
      <c r="G148" s="272"/>
      <c r="H148" s="272"/>
      <c r="I148" s="272"/>
      <c r="J148" s="19" t="s">
        <v>60</v>
      </c>
      <c r="K148" s="134">
        <v>123</v>
      </c>
      <c r="L148" s="257"/>
      <c r="M148" s="257"/>
      <c r="N148" s="262">
        <f t="shared" si="3"/>
        <v>0</v>
      </c>
      <c r="O148" s="262"/>
      <c r="P148" s="262"/>
      <c r="Q148" s="262"/>
      <c r="R148" s="146"/>
    </row>
    <row r="149" spans="2:18" s="79" customFormat="1" ht="13.5" outlineLevel="1">
      <c r="B149" s="144"/>
      <c r="C149" s="145"/>
      <c r="D149" s="145" t="s">
        <v>54</v>
      </c>
      <c r="E149" s="167" t="s">
        <v>570</v>
      </c>
      <c r="F149" s="272" t="s">
        <v>571</v>
      </c>
      <c r="G149" s="272"/>
      <c r="H149" s="272"/>
      <c r="I149" s="272"/>
      <c r="J149" s="19" t="s">
        <v>59</v>
      </c>
      <c r="K149" s="134">
        <v>2</v>
      </c>
      <c r="L149" s="257"/>
      <c r="M149" s="257"/>
      <c r="N149" s="262">
        <f t="shared" si="3"/>
        <v>0</v>
      </c>
      <c r="O149" s="262"/>
      <c r="P149" s="262"/>
      <c r="Q149" s="262"/>
      <c r="R149" s="146"/>
    </row>
    <row r="150" spans="2:18" s="79" customFormat="1" ht="27" customHeight="1" outlineLevel="1">
      <c r="B150" s="144"/>
      <c r="C150" s="145"/>
      <c r="D150" s="145" t="s">
        <v>54</v>
      </c>
      <c r="E150" s="167" t="s">
        <v>572</v>
      </c>
      <c r="F150" s="272" t="s">
        <v>573</v>
      </c>
      <c r="G150" s="272"/>
      <c r="H150" s="272"/>
      <c r="I150" s="272"/>
      <c r="J150" s="19" t="s">
        <v>56</v>
      </c>
      <c r="K150" s="134">
        <v>400</v>
      </c>
      <c r="L150" s="257"/>
      <c r="M150" s="257"/>
      <c r="N150" s="262">
        <f t="shared" si="3"/>
        <v>0</v>
      </c>
      <c r="O150" s="262"/>
      <c r="P150" s="262"/>
      <c r="Q150" s="262"/>
      <c r="R150" s="146"/>
    </row>
    <row r="151" spans="2:18" s="79" customFormat="1" ht="27" customHeight="1" outlineLevel="1">
      <c r="B151" s="144"/>
      <c r="C151" s="145"/>
      <c r="D151" s="145" t="s">
        <v>54</v>
      </c>
      <c r="E151" s="167" t="s">
        <v>574</v>
      </c>
      <c r="F151" s="272" t="s">
        <v>575</v>
      </c>
      <c r="G151" s="272"/>
      <c r="H151" s="272"/>
      <c r="I151" s="272"/>
      <c r="J151" s="19" t="s">
        <v>56</v>
      </c>
      <c r="K151" s="134">
        <v>12</v>
      </c>
      <c r="L151" s="257"/>
      <c r="M151" s="257"/>
      <c r="N151" s="262">
        <f t="shared" si="3"/>
        <v>0</v>
      </c>
      <c r="O151" s="262"/>
      <c r="P151" s="262"/>
      <c r="Q151" s="262"/>
      <c r="R151" s="146"/>
    </row>
    <row r="152" spans="2:18" s="79" customFormat="1" ht="27" customHeight="1" outlineLevel="1">
      <c r="B152" s="144"/>
      <c r="C152" s="145"/>
      <c r="D152" s="145" t="s">
        <v>54</v>
      </c>
      <c r="E152" s="167" t="s">
        <v>576</v>
      </c>
      <c r="F152" s="272" t="s">
        <v>577</v>
      </c>
      <c r="G152" s="272"/>
      <c r="H152" s="272"/>
      <c r="I152" s="272"/>
      <c r="J152" s="19" t="s">
        <v>56</v>
      </c>
      <c r="K152" s="134">
        <v>72</v>
      </c>
      <c r="L152" s="257"/>
      <c r="M152" s="257"/>
      <c r="N152" s="262">
        <f t="shared" si="3"/>
        <v>0</v>
      </c>
      <c r="O152" s="262"/>
      <c r="P152" s="262"/>
      <c r="Q152" s="262"/>
      <c r="R152" s="146"/>
    </row>
    <row r="153" spans="2:18" s="79" customFormat="1" ht="13.5" outlineLevel="1">
      <c r="B153" s="144"/>
      <c r="C153" s="145"/>
      <c r="D153" s="145" t="s">
        <v>54</v>
      </c>
      <c r="E153" s="167" t="s">
        <v>578</v>
      </c>
      <c r="F153" s="272" t="s">
        <v>579</v>
      </c>
      <c r="G153" s="272"/>
      <c r="H153" s="272"/>
      <c r="I153" s="272"/>
      <c r="J153" s="19" t="s">
        <v>56</v>
      </c>
      <c r="K153" s="134">
        <v>6</v>
      </c>
      <c r="L153" s="257"/>
      <c r="M153" s="257"/>
      <c r="N153" s="262">
        <f t="shared" si="3"/>
        <v>0</v>
      </c>
      <c r="O153" s="262"/>
      <c r="P153" s="262"/>
      <c r="Q153" s="262"/>
      <c r="R153" s="146"/>
    </row>
    <row r="154" spans="2:18" s="161" customFormat="1" ht="12.75">
      <c r="B154" s="159"/>
      <c r="C154" s="131"/>
      <c r="D154" s="154" t="s">
        <v>580</v>
      </c>
      <c r="E154" s="131"/>
      <c r="F154" s="131"/>
      <c r="G154" s="131"/>
      <c r="H154" s="131"/>
      <c r="I154" s="131"/>
      <c r="J154" s="18"/>
      <c r="K154" s="131"/>
      <c r="L154" s="164"/>
      <c r="M154" s="164"/>
      <c r="N154" s="263">
        <f>SUM(N155:Q161)</f>
        <v>0</v>
      </c>
      <c r="O154" s="263"/>
      <c r="P154" s="263"/>
      <c r="Q154" s="263"/>
      <c r="R154" s="160"/>
    </row>
    <row r="155" spans="2:18" ht="13.5" outlineLevel="1">
      <c r="B155" s="35"/>
      <c r="C155" s="132"/>
      <c r="D155" s="132" t="s">
        <v>54</v>
      </c>
      <c r="E155" s="167" t="s">
        <v>581</v>
      </c>
      <c r="F155" s="261" t="s">
        <v>582</v>
      </c>
      <c r="G155" s="261"/>
      <c r="H155" s="261"/>
      <c r="I155" s="261"/>
      <c r="J155" s="19" t="s">
        <v>58</v>
      </c>
      <c r="K155" s="134">
        <v>1492.626</v>
      </c>
      <c r="L155" s="257"/>
      <c r="M155" s="257"/>
      <c r="N155" s="258">
        <f>ROUND(L155*K155,2)</f>
        <v>0</v>
      </c>
      <c r="O155" s="258"/>
      <c r="P155" s="258"/>
      <c r="Q155" s="258"/>
      <c r="R155" s="36"/>
    </row>
    <row r="156" spans="2:18" ht="13.5" outlineLevel="1">
      <c r="B156" s="35"/>
      <c r="C156" s="132"/>
      <c r="D156" s="132" t="s">
        <v>54</v>
      </c>
      <c r="E156" s="192" t="s">
        <v>583</v>
      </c>
      <c r="F156" s="261" t="s">
        <v>584</v>
      </c>
      <c r="G156" s="261"/>
      <c r="H156" s="261"/>
      <c r="I156" s="261"/>
      <c r="J156" s="19" t="s">
        <v>58</v>
      </c>
      <c r="K156" s="134">
        <f>SUM(K157)</f>
        <v>29852.52</v>
      </c>
      <c r="L156" s="257"/>
      <c r="M156" s="257"/>
      <c r="N156" s="258">
        <f>ROUND(L156*K156,2)</f>
        <v>0</v>
      </c>
      <c r="O156" s="258"/>
      <c r="P156" s="258"/>
      <c r="Q156" s="258"/>
      <c r="R156" s="36"/>
    </row>
    <row r="157" spans="2:18" s="136" customFormat="1" ht="13.5" outlineLevel="1">
      <c r="B157" s="135"/>
      <c r="E157" s="191"/>
      <c r="F157" s="259" t="s">
        <v>593</v>
      </c>
      <c r="G157" s="260" t="e">
        <v>#VALUE!</v>
      </c>
      <c r="H157" s="260" t="e">
        <v>#VALUE!</v>
      </c>
      <c r="I157" s="260" t="e">
        <v>#VALUE!</v>
      </c>
      <c r="J157" s="20">
        <v>20</v>
      </c>
      <c r="K157" s="138">
        <f>K155*J157</f>
        <v>29852.52</v>
      </c>
      <c r="L157" s="163"/>
      <c r="M157" s="163"/>
      <c r="R157" s="139"/>
    </row>
    <row r="158" spans="2:18" ht="27" customHeight="1" outlineLevel="1">
      <c r="B158" s="35"/>
      <c r="C158" s="132"/>
      <c r="D158" s="132" t="s">
        <v>61</v>
      </c>
      <c r="E158" s="167" t="s">
        <v>585</v>
      </c>
      <c r="F158" s="261" t="s">
        <v>586</v>
      </c>
      <c r="G158" s="261"/>
      <c r="H158" s="261"/>
      <c r="I158" s="261"/>
      <c r="J158" s="19" t="s">
        <v>58</v>
      </c>
      <c r="K158" s="134">
        <v>558.446</v>
      </c>
      <c r="L158" s="257"/>
      <c r="M158" s="257"/>
      <c r="N158" s="258">
        <f>ROUND(L158*K158,2)</f>
        <v>0</v>
      </c>
      <c r="O158" s="258"/>
      <c r="P158" s="258"/>
      <c r="Q158" s="258"/>
      <c r="R158" s="36"/>
    </row>
    <row r="159" spans="2:18" ht="27" customHeight="1" outlineLevel="1">
      <c r="B159" s="35"/>
      <c r="C159" s="132"/>
      <c r="D159" s="132" t="s">
        <v>61</v>
      </c>
      <c r="E159" s="167" t="s">
        <v>587</v>
      </c>
      <c r="F159" s="261" t="s">
        <v>588</v>
      </c>
      <c r="G159" s="261"/>
      <c r="H159" s="261"/>
      <c r="I159" s="261"/>
      <c r="J159" s="19" t="s">
        <v>58</v>
      </c>
      <c r="K159" s="134">
        <v>12.88</v>
      </c>
      <c r="L159" s="257"/>
      <c r="M159" s="257"/>
      <c r="N159" s="258">
        <f>ROUND(L159*K159,2)</f>
        <v>0</v>
      </c>
      <c r="O159" s="258"/>
      <c r="P159" s="258"/>
      <c r="Q159" s="258"/>
      <c r="R159" s="36"/>
    </row>
    <row r="160" spans="2:18" ht="27" customHeight="1" outlineLevel="1">
      <c r="B160" s="35"/>
      <c r="C160" s="132"/>
      <c r="D160" s="132" t="s">
        <v>61</v>
      </c>
      <c r="E160" s="167" t="s">
        <v>589</v>
      </c>
      <c r="F160" s="261" t="s">
        <v>590</v>
      </c>
      <c r="G160" s="261"/>
      <c r="H160" s="261"/>
      <c r="I160" s="261"/>
      <c r="J160" s="19" t="s">
        <v>58</v>
      </c>
      <c r="K160" s="134">
        <v>344.44</v>
      </c>
      <c r="L160" s="257"/>
      <c r="M160" s="257"/>
      <c r="N160" s="258">
        <f>ROUND(L160*K160,2)</f>
        <v>0</v>
      </c>
      <c r="O160" s="258"/>
      <c r="P160" s="258"/>
      <c r="Q160" s="258"/>
      <c r="R160" s="36"/>
    </row>
    <row r="161" spans="2:18" ht="13.5" outlineLevel="1">
      <c r="B161" s="35"/>
      <c r="C161" s="132"/>
      <c r="D161" s="132" t="s">
        <v>61</v>
      </c>
      <c r="E161" s="167" t="s">
        <v>591</v>
      </c>
      <c r="F161" s="261" t="s">
        <v>592</v>
      </c>
      <c r="G161" s="261"/>
      <c r="H161" s="261"/>
      <c r="I161" s="261"/>
      <c r="J161" s="19" t="s">
        <v>58</v>
      </c>
      <c r="K161" s="134">
        <v>681.5</v>
      </c>
      <c r="L161" s="257"/>
      <c r="M161" s="257"/>
      <c r="N161" s="258">
        <f>ROUND(L161*K161,2)</f>
        <v>0</v>
      </c>
      <c r="O161" s="258"/>
      <c r="P161" s="258"/>
      <c r="Q161" s="258"/>
      <c r="R161" s="36"/>
    </row>
    <row r="162" spans="2:18" s="129" customFormat="1" ht="15">
      <c r="B162" s="124"/>
      <c r="C162" s="125"/>
      <c r="D162" s="126" t="s">
        <v>594</v>
      </c>
      <c r="E162" s="126"/>
      <c r="F162" s="126"/>
      <c r="G162" s="126"/>
      <c r="H162" s="126"/>
      <c r="I162" s="126"/>
      <c r="J162" s="17"/>
      <c r="K162" s="127"/>
      <c r="L162" s="205"/>
      <c r="M162" s="205"/>
      <c r="N162" s="299">
        <f>N163</f>
        <v>0</v>
      </c>
      <c r="O162" s="299"/>
      <c r="P162" s="299"/>
      <c r="Q162" s="299"/>
      <c r="R162" s="128"/>
    </row>
    <row r="163" spans="2:18" s="129" customFormat="1" ht="12.75">
      <c r="B163" s="124"/>
      <c r="C163" s="130"/>
      <c r="D163" s="154" t="s">
        <v>45</v>
      </c>
      <c r="E163" s="130"/>
      <c r="F163" s="130"/>
      <c r="G163" s="130"/>
      <c r="H163" s="130"/>
      <c r="I163" s="130"/>
      <c r="J163" s="18"/>
      <c r="K163" s="131"/>
      <c r="L163" s="164"/>
      <c r="M163" s="164"/>
      <c r="N163" s="263">
        <f>SUM(N164)</f>
        <v>0</v>
      </c>
      <c r="O163" s="263"/>
      <c r="P163" s="263"/>
      <c r="Q163" s="263"/>
      <c r="R163" s="128"/>
    </row>
    <row r="164" spans="2:18" ht="13.5" outlineLevel="1">
      <c r="B164" s="35"/>
      <c r="C164" s="132"/>
      <c r="D164" s="132" t="s">
        <v>54</v>
      </c>
      <c r="E164" s="193" t="s">
        <v>595</v>
      </c>
      <c r="F164" s="261" t="s">
        <v>596</v>
      </c>
      <c r="G164" s="261"/>
      <c r="H164" s="261"/>
      <c r="I164" s="261"/>
      <c r="J164" s="19" t="s">
        <v>597</v>
      </c>
      <c r="K164" s="134">
        <f>SUM(K165)</f>
        <v>10</v>
      </c>
      <c r="L164" s="257"/>
      <c r="M164" s="257"/>
      <c r="N164" s="258">
        <f>ROUND(L164*K164,2)</f>
        <v>0</v>
      </c>
      <c r="O164" s="258"/>
      <c r="P164" s="258"/>
      <c r="Q164" s="258"/>
      <c r="R164" s="36"/>
    </row>
    <row r="165" spans="2:18" s="136" customFormat="1" ht="13.5" customHeight="1" outlineLevel="1">
      <c r="B165" s="135"/>
      <c r="E165" s="191"/>
      <c r="F165" s="259" t="s">
        <v>598</v>
      </c>
      <c r="G165" s="260" t="e">
        <v>#VALUE!</v>
      </c>
      <c r="H165" s="260" t="e">
        <v>#VALUE!</v>
      </c>
      <c r="I165" s="260" t="e">
        <v>#VALUE!</v>
      </c>
      <c r="J165" s="20"/>
      <c r="K165" s="138">
        <v>10</v>
      </c>
      <c r="N165" s="168"/>
      <c r="O165" s="168"/>
      <c r="P165" s="168"/>
      <c r="Q165" s="168"/>
      <c r="R165" s="139"/>
    </row>
    <row r="166" spans="3:10" s="79" customFormat="1" ht="13.5">
      <c r="C166" s="147"/>
      <c r="D166" s="147"/>
      <c r="E166" s="147"/>
      <c r="F166" s="147"/>
      <c r="G166" s="147"/>
      <c r="H166" s="147"/>
      <c r="I166" s="147"/>
      <c r="J166" s="22"/>
    </row>
    <row r="167" spans="3:10" s="79" customFormat="1" ht="13.5">
      <c r="C167" s="147"/>
      <c r="D167" s="147"/>
      <c r="E167" s="147"/>
      <c r="F167" s="147"/>
      <c r="G167" s="147"/>
      <c r="H167" s="147"/>
      <c r="I167" s="147"/>
      <c r="J167" s="22"/>
    </row>
    <row r="168" spans="3:10" s="79" customFormat="1" ht="13.5">
      <c r="C168" s="147"/>
      <c r="D168" s="147"/>
      <c r="E168" s="147"/>
      <c r="F168" s="147"/>
      <c r="G168" s="147"/>
      <c r="H168" s="147"/>
      <c r="I168" s="147"/>
      <c r="J168" s="22"/>
    </row>
  </sheetData>
  <sheetProtection algorithmName="SHA-512" hashValue="nAM4Jw821+ijMK1SWED014eoWcAZIWg8xct9XE5jP1UZP6gSGeMZg6CeQKsCi9nEUJ2gUNB0lrx8jqXUoCOSUw==" saltValue="3AU3l+GIPvBOZSND0WhJug==" spinCount="100000" sheet="1" objects="1" scenarios="1"/>
  <mergeCells count="203">
    <mergeCell ref="N162:Q162"/>
    <mergeCell ref="L164:M164"/>
    <mergeCell ref="N164:Q164"/>
    <mergeCell ref="N88:Q88"/>
    <mergeCell ref="N89:Q89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3:I153"/>
    <mergeCell ref="L153:M153"/>
    <mergeCell ref="N153:Q153"/>
    <mergeCell ref="L147:M147"/>
    <mergeCell ref="N147:Q147"/>
    <mergeCell ref="L148:M148"/>
    <mergeCell ref="N148:Q148"/>
    <mergeCell ref="L149:M149"/>
    <mergeCell ref="F150:I150"/>
    <mergeCell ref="L150:M150"/>
    <mergeCell ref="F139:I139"/>
    <mergeCell ref="L139:M139"/>
    <mergeCell ref="N139:Q139"/>
    <mergeCell ref="L144:M144"/>
    <mergeCell ref="N144:Q144"/>
    <mergeCell ref="N140:Q140"/>
    <mergeCell ref="F144:I144"/>
    <mergeCell ref="F143:I143"/>
    <mergeCell ref="L143:M143"/>
    <mergeCell ref="N143:Q143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F128:I128"/>
    <mergeCell ref="L128:M128"/>
    <mergeCell ref="F129:I129"/>
    <mergeCell ref="L129:M129"/>
    <mergeCell ref="F124:I124"/>
    <mergeCell ref="L124:M124"/>
    <mergeCell ref="N124:Q124"/>
    <mergeCell ref="F126:I126"/>
    <mergeCell ref="L126:M126"/>
    <mergeCell ref="N126:Q126"/>
    <mergeCell ref="N127:Q127"/>
    <mergeCell ref="N128:Q128"/>
    <mergeCell ref="N129:Q129"/>
    <mergeCell ref="C2:Q2"/>
    <mergeCell ref="F4:P4"/>
    <mergeCell ref="F5:P5"/>
    <mergeCell ref="O7:P7"/>
    <mergeCell ref="O9:P9"/>
    <mergeCell ref="O10:P10"/>
    <mergeCell ref="L114:M114"/>
    <mergeCell ref="N114:Q114"/>
    <mergeCell ref="L115:M115"/>
    <mergeCell ref="N115:Q115"/>
    <mergeCell ref="O19:P19"/>
    <mergeCell ref="D22:E22"/>
    <mergeCell ref="G22:P22"/>
    <mergeCell ref="D23:E23"/>
    <mergeCell ref="G23:P23"/>
    <mergeCell ref="D24:E24"/>
    <mergeCell ref="G24:P24"/>
    <mergeCell ref="F12:I12"/>
    <mergeCell ref="O12:P12"/>
    <mergeCell ref="O13:P13"/>
    <mergeCell ref="O15:P15"/>
    <mergeCell ref="O16:P16"/>
    <mergeCell ref="O18:P18"/>
    <mergeCell ref="H33:J33"/>
    <mergeCell ref="M33:P33"/>
    <mergeCell ref="L35:P35"/>
    <mergeCell ref="D37:P37"/>
    <mergeCell ref="D38:P43"/>
    <mergeCell ref="C71:Q71"/>
    <mergeCell ref="D25:E25"/>
    <mergeCell ref="G25:P25"/>
    <mergeCell ref="M28:P28"/>
    <mergeCell ref="M30:P30"/>
    <mergeCell ref="H32:J32"/>
    <mergeCell ref="M32:P32"/>
    <mergeCell ref="N83:Q83"/>
    <mergeCell ref="N84:Q84"/>
    <mergeCell ref="N85:Q85"/>
    <mergeCell ref="N86:Q86"/>
    <mergeCell ref="N87:Q87"/>
    <mergeCell ref="F73:P73"/>
    <mergeCell ref="F74:P74"/>
    <mergeCell ref="M76:P76"/>
    <mergeCell ref="M78:Q78"/>
    <mergeCell ref="M79:Q79"/>
    <mergeCell ref="C81:G81"/>
    <mergeCell ref="N81:Q81"/>
    <mergeCell ref="M102:P102"/>
    <mergeCell ref="M104:Q104"/>
    <mergeCell ref="M105:Q105"/>
    <mergeCell ref="F106:P106"/>
    <mergeCell ref="F107:P107"/>
    <mergeCell ref="F109:I109"/>
    <mergeCell ref="L109:M109"/>
    <mergeCell ref="N109:Q109"/>
    <mergeCell ref="L91:Q91"/>
    <mergeCell ref="C97:Q97"/>
    <mergeCell ref="F99:P99"/>
    <mergeCell ref="F100:P100"/>
    <mergeCell ref="F114:I114"/>
    <mergeCell ref="F115:I115"/>
    <mergeCell ref="F116:I116"/>
    <mergeCell ref="F117:I117"/>
    <mergeCell ref="N110:Q110"/>
    <mergeCell ref="N111:Q111"/>
    <mergeCell ref="N112:Q112"/>
    <mergeCell ref="F113:I113"/>
    <mergeCell ref="L113:M113"/>
    <mergeCell ref="N113:Q113"/>
    <mergeCell ref="L116:M116"/>
    <mergeCell ref="N116:Q116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F125:I125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48:I148"/>
    <mergeCell ref="F145:I145"/>
    <mergeCell ref="F146:I146"/>
    <mergeCell ref="L146:M146"/>
    <mergeCell ref="N146:Q146"/>
    <mergeCell ref="F149:I149"/>
    <mergeCell ref="N149:Q149"/>
    <mergeCell ref="N150:Q150"/>
    <mergeCell ref="N151:Q151"/>
    <mergeCell ref="F151:I151"/>
    <mergeCell ref="L151:M151"/>
    <mergeCell ref="F147:I147"/>
    <mergeCell ref="N152:Q152"/>
    <mergeCell ref="F156:I156"/>
    <mergeCell ref="L156:M156"/>
    <mergeCell ref="N156:Q156"/>
    <mergeCell ref="N154:Q154"/>
    <mergeCell ref="F155:I155"/>
    <mergeCell ref="L155:M155"/>
    <mergeCell ref="N155:Q155"/>
    <mergeCell ref="L158:M158"/>
    <mergeCell ref="N158:Q158"/>
    <mergeCell ref="F157:I157"/>
    <mergeCell ref="F158:I158"/>
    <mergeCell ref="F152:I152"/>
    <mergeCell ref="L152:M152"/>
    <mergeCell ref="F164:I164"/>
    <mergeCell ref="F165:I165"/>
    <mergeCell ref="N163:Q16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458B-58DC-4C57-A030-EBB63CA7E70C}">
  <sheetPr>
    <pageSetUpPr fitToPage="1"/>
  </sheetPr>
  <dimension ref="B1:R214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I8" sqref="I8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 customHeight="1">
      <c r="B5" s="35"/>
      <c r="C5" s="196"/>
      <c r="D5" s="82" t="s">
        <v>39</v>
      </c>
      <c r="E5" s="196"/>
      <c r="F5" s="244" t="s">
        <v>122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ROUND(H32*F32,2)</f>
        <v>0</v>
      </c>
      <c r="N32" s="246"/>
      <c r="O32" s="246"/>
      <c r="P32" s="246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SO301 - vodovodní přípojka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C110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92"/>
      <c r="P83" s="292"/>
      <c r="Q83" s="292"/>
      <c r="R83" s="36"/>
    </row>
    <row r="84" spans="2:18" s="129" customFormat="1" ht="15">
      <c r="B84" s="124"/>
      <c r="C84" s="125"/>
      <c r="D84" s="126" t="str">
        <f>D111</f>
        <v>HSV - Práce a dodávky HSV</v>
      </c>
      <c r="E84" s="126"/>
      <c r="F84" s="126"/>
      <c r="G84" s="126"/>
      <c r="H84" s="126"/>
      <c r="I84" s="126"/>
      <c r="J84" s="17"/>
      <c r="K84" s="127"/>
      <c r="L84" s="127"/>
      <c r="M84" s="127"/>
      <c r="N84" s="299">
        <f>SUM(N85:Q89)</f>
        <v>0</v>
      </c>
      <c r="O84" s="299"/>
      <c r="P84" s="299"/>
      <c r="Q84" s="299"/>
      <c r="R84" s="128"/>
    </row>
    <row r="85" spans="2:18" s="116" customFormat="1" ht="12.75">
      <c r="B85" s="113"/>
      <c r="C85" s="114"/>
      <c r="D85" s="115" t="str">
        <f>D112</f>
        <v xml:space="preserve">    VS1 - vodoměrná šachta stávající</v>
      </c>
      <c r="E85" s="114"/>
      <c r="F85" s="114"/>
      <c r="G85" s="114"/>
      <c r="H85" s="114"/>
      <c r="J85" s="13"/>
      <c r="K85" s="14"/>
      <c r="L85" s="188"/>
      <c r="M85" s="188"/>
      <c r="N85" s="281">
        <f>N112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D134</f>
        <v xml:space="preserve">    VS2 - vodoměrná šachta nová</v>
      </c>
      <c r="E86" s="114"/>
      <c r="F86" s="114"/>
      <c r="G86" s="114"/>
      <c r="H86" s="114"/>
      <c r="J86" s="13"/>
      <c r="K86" s="14"/>
      <c r="L86" s="188"/>
      <c r="M86" s="188"/>
      <c r="N86" s="281">
        <f>N134</f>
        <v>0</v>
      </c>
      <c r="O86" s="282"/>
      <c r="P86" s="282"/>
      <c r="Q86" s="282"/>
      <c r="R86" s="117"/>
    </row>
    <row r="87" spans="2:18" s="116" customFormat="1" ht="12.75">
      <c r="B87" s="113"/>
      <c r="C87" s="114"/>
      <c r="D87" s="115" t="str">
        <f>D167</f>
        <v xml:space="preserve">    VS3 - vsakovací šachta</v>
      </c>
      <c r="E87" s="114"/>
      <c r="F87" s="114"/>
      <c r="G87" s="114"/>
      <c r="H87" s="114"/>
      <c r="J87" s="13"/>
      <c r="K87" s="14"/>
      <c r="L87" s="188"/>
      <c r="M87" s="188"/>
      <c r="N87" s="281">
        <f>N167</f>
        <v>0</v>
      </c>
      <c r="O87" s="282"/>
      <c r="P87" s="282"/>
      <c r="Q87" s="282"/>
      <c r="R87" s="117"/>
    </row>
    <row r="88" spans="2:18" s="116" customFormat="1" ht="12.75">
      <c r="B88" s="113"/>
      <c r="C88" s="114"/>
      <c r="D88" s="115" t="str">
        <f>D185</f>
        <v xml:space="preserve">    VP - vodovodní přípojka</v>
      </c>
      <c r="E88" s="114"/>
      <c r="F88" s="114"/>
      <c r="G88" s="114"/>
      <c r="H88" s="114"/>
      <c r="J88" s="13"/>
      <c r="K88" s="14"/>
      <c r="L88" s="188"/>
      <c r="M88" s="188"/>
      <c r="N88" s="281">
        <f>N185</f>
        <v>0</v>
      </c>
      <c r="O88" s="282"/>
      <c r="P88" s="282"/>
      <c r="Q88" s="282"/>
      <c r="R88" s="117"/>
    </row>
    <row r="89" spans="2:18" s="116" customFormat="1" ht="12.75">
      <c r="B89" s="113"/>
      <c r="C89" s="114"/>
      <c r="D89" s="115" t="str">
        <f>D210</f>
        <v xml:space="preserve">    998 - Přesuny hmot pro HSV</v>
      </c>
      <c r="E89" s="114"/>
      <c r="F89" s="114"/>
      <c r="G89" s="114"/>
      <c r="H89" s="114"/>
      <c r="J89" s="13"/>
      <c r="K89" s="14"/>
      <c r="L89" s="188"/>
      <c r="M89" s="188"/>
      <c r="N89" s="281">
        <f>N210</f>
        <v>0</v>
      </c>
      <c r="O89" s="282"/>
      <c r="P89" s="282"/>
      <c r="Q89" s="282"/>
      <c r="R89" s="117"/>
    </row>
    <row r="90" spans="2:18" ht="13.5">
      <c r="B90" s="35"/>
      <c r="C90" s="196"/>
      <c r="D90" s="196"/>
      <c r="E90" s="196"/>
      <c r="F90" s="196"/>
      <c r="G90" s="196"/>
      <c r="H90" s="196"/>
      <c r="I90" s="196"/>
      <c r="J90" s="3"/>
      <c r="K90" s="185"/>
      <c r="L90" s="185"/>
      <c r="M90" s="185"/>
      <c r="N90" s="185"/>
      <c r="O90" s="185"/>
      <c r="P90" s="185"/>
      <c r="Q90" s="185"/>
      <c r="R90" s="36"/>
    </row>
    <row r="91" spans="2:18" ht="15.75">
      <c r="B91" s="35"/>
      <c r="C91" s="118" t="s">
        <v>66</v>
      </c>
      <c r="D91" s="197"/>
      <c r="E91" s="197"/>
      <c r="F91" s="197"/>
      <c r="G91" s="197"/>
      <c r="H91" s="197"/>
      <c r="I91" s="197"/>
      <c r="J91" s="15"/>
      <c r="K91" s="189"/>
      <c r="L91" s="234">
        <f>ROUND(N83,2)</f>
        <v>0</v>
      </c>
      <c r="M91" s="234"/>
      <c r="N91" s="234"/>
      <c r="O91" s="234"/>
      <c r="P91" s="234"/>
      <c r="Q91" s="234"/>
      <c r="R91" s="36"/>
    </row>
    <row r="92" spans="2:18" ht="13.5">
      <c r="B92" s="59"/>
      <c r="C92" s="103"/>
      <c r="D92" s="103"/>
      <c r="E92" s="103"/>
      <c r="F92" s="103"/>
      <c r="G92" s="103"/>
      <c r="H92" s="103"/>
      <c r="I92" s="103"/>
      <c r="J92" s="9"/>
      <c r="K92" s="60"/>
      <c r="L92" s="60"/>
      <c r="M92" s="60"/>
      <c r="N92" s="60"/>
      <c r="O92" s="60"/>
      <c r="P92" s="60"/>
      <c r="Q92" s="60"/>
      <c r="R92" s="61"/>
    </row>
    <row r="96" spans="2:18" ht="13.5">
      <c r="B96" s="32"/>
      <c r="C96" s="80"/>
      <c r="D96" s="80"/>
      <c r="E96" s="80"/>
      <c r="F96" s="80"/>
      <c r="G96" s="80"/>
      <c r="H96" s="80"/>
      <c r="I96" s="80"/>
      <c r="J96" s="2"/>
      <c r="K96" s="33"/>
      <c r="L96" s="33"/>
      <c r="M96" s="33"/>
      <c r="N96" s="33"/>
      <c r="O96" s="33"/>
      <c r="P96" s="33"/>
      <c r="Q96" s="33"/>
      <c r="R96" s="34"/>
    </row>
    <row r="97" spans="2:18" ht="20.25">
      <c r="B97" s="35"/>
      <c r="C97" s="230" t="s">
        <v>47</v>
      </c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36"/>
    </row>
    <row r="98" spans="2:18" ht="2.25" customHeight="1">
      <c r="B98" s="35"/>
      <c r="C98" s="196"/>
      <c r="D98" s="196"/>
      <c r="E98" s="196"/>
      <c r="F98" s="196"/>
      <c r="G98" s="196"/>
      <c r="H98" s="196"/>
      <c r="I98" s="196"/>
      <c r="J98" s="3"/>
      <c r="K98" s="185"/>
      <c r="L98" s="185"/>
      <c r="M98" s="185"/>
      <c r="N98" s="185"/>
      <c r="O98" s="185"/>
      <c r="P98" s="185"/>
      <c r="Q98" s="185"/>
      <c r="R98" s="36"/>
    </row>
    <row r="99" spans="2:18" ht="12">
      <c r="B99" s="35"/>
      <c r="C99" s="81" t="s">
        <v>3</v>
      </c>
      <c r="D99" s="196"/>
      <c r="E99" s="196"/>
      <c r="F99" s="284" t="str">
        <f>F4</f>
        <v>Revitalizace parku Dlážděnka - Etapa 1A</v>
      </c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185"/>
      <c r="R99" s="36"/>
    </row>
    <row r="100" spans="2:18" ht="15.75">
      <c r="B100" s="35"/>
      <c r="C100" s="82" t="s">
        <v>39</v>
      </c>
      <c r="D100" s="196"/>
      <c r="E100" s="196"/>
      <c r="F100" s="244" t="str">
        <f>F5</f>
        <v>SO301 - vodovodní přípojka</v>
      </c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185"/>
      <c r="R100" s="36"/>
    </row>
    <row r="101" spans="2:18" ht="13.5">
      <c r="B101" s="35"/>
      <c r="C101" s="196"/>
      <c r="D101" s="196"/>
      <c r="E101" s="196"/>
      <c r="F101" s="196"/>
      <c r="G101" s="196"/>
      <c r="H101" s="196"/>
      <c r="I101" s="196"/>
      <c r="J101" s="3"/>
      <c r="K101" s="185"/>
      <c r="L101" s="185"/>
      <c r="M101" s="185"/>
      <c r="N101" s="185"/>
      <c r="O101" s="185"/>
      <c r="P101" s="185"/>
      <c r="Q101" s="185"/>
      <c r="R101" s="36"/>
    </row>
    <row r="102" spans="2:18" ht="12">
      <c r="B102" s="35"/>
      <c r="C102" s="81" t="s">
        <v>6</v>
      </c>
      <c r="D102" s="196"/>
      <c r="E102" s="196"/>
      <c r="F102" s="83" t="str">
        <f>F7</f>
        <v>Park Na Dlážděnce, Praha 8, Libeň</v>
      </c>
      <c r="G102" s="196"/>
      <c r="H102" s="196"/>
      <c r="I102" s="196"/>
      <c r="J102" s="3"/>
      <c r="K102" s="195" t="s">
        <v>7</v>
      </c>
      <c r="L102" s="185"/>
      <c r="M102" s="245">
        <f>IF(O7="","",O7)</f>
        <v>0</v>
      </c>
      <c r="N102" s="245"/>
      <c r="O102" s="245"/>
      <c r="P102" s="245"/>
      <c r="Q102" s="185"/>
      <c r="R102" s="36"/>
    </row>
    <row r="103" spans="2:18" ht="13.5">
      <c r="B103" s="35"/>
      <c r="C103" s="196"/>
      <c r="D103" s="196"/>
      <c r="E103" s="196"/>
      <c r="F103" s="196"/>
      <c r="G103" s="196"/>
      <c r="H103" s="196"/>
      <c r="I103" s="196"/>
      <c r="J103" s="3"/>
      <c r="K103" s="185"/>
      <c r="L103" s="185"/>
      <c r="M103" s="185"/>
      <c r="N103" s="185"/>
      <c r="O103" s="185"/>
      <c r="P103" s="185"/>
      <c r="Q103" s="185"/>
      <c r="R103" s="36"/>
    </row>
    <row r="104" spans="2:18" ht="12">
      <c r="B104" s="35"/>
      <c r="C104" s="81" t="s">
        <v>8</v>
      </c>
      <c r="D104" s="196"/>
      <c r="E104" s="196"/>
      <c r="F104" s="83" t="str">
        <f>F78</f>
        <v>MČ Praha 8, Zenklova 1/35, Praha 8 - 180 00</v>
      </c>
      <c r="G104" s="196"/>
      <c r="H104" s="196"/>
      <c r="I104" s="196"/>
      <c r="J104" s="3"/>
      <c r="K104" s="195" t="s">
        <v>13</v>
      </c>
      <c r="L104" s="185"/>
      <c r="M104" s="222" t="str">
        <f>E16</f>
        <v>Komon Architekti</v>
      </c>
      <c r="N104" s="222"/>
      <c r="O104" s="222"/>
      <c r="P104" s="222"/>
      <c r="Q104" s="222"/>
      <c r="R104" s="36"/>
    </row>
    <row r="105" spans="2:18" ht="12">
      <c r="B105" s="35"/>
      <c r="C105" s="81" t="s">
        <v>11</v>
      </c>
      <c r="D105" s="196"/>
      <c r="E105" s="196"/>
      <c r="F105" s="83">
        <f>F79</f>
        <v>0</v>
      </c>
      <c r="G105" s="196"/>
      <c r="H105" s="196"/>
      <c r="I105" s="196"/>
      <c r="J105" s="3"/>
      <c r="K105" s="195" t="s">
        <v>14</v>
      </c>
      <c r="L105" s="185"/>
      <c r="M105" s="222" t="str">
        <f>E19</f>
        <v>Jakub Kulhavý</v>
      </c>
      <c r="N105" s="222"/>
      <c r="O105" s="222"/>
      <c r="P105" s="222"/>
      <c r="Q105" s="222"/>
      <c r="R105" s="36"/>
    </row>
    <row r="106" spans="2:18" ht="12">
      <c r="B106" s="35"/>
      <c r="C106" s="81"/>
      <c r="D106" s="196"/>
      <c r="E106" s="196"/>
      <c r="F106" s="284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185"/>
      <c r="R106" s="36"/>
    </row>
    <row r="107" spans="2:18" ht="47.25" customHeight="1">
      <c r="B107" s="35"/>
      <c r="C107" s="81" t="s">
        <v>78</v>
      </c>
      <c r="D107" s="196"/>
      <c r="E107" s="196"/>
      <c r="F107" s="237" t="s">
        <v>87</v>
      </c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185"/>
      <c r="R107" s="36"/>
    </row>
    <row r="108" spans="2:18" ht="3.75" customHeight="1">
      <c r="B108" s="35"/>
      <c r="C108" s="196"/>
      <c r="D108" s="196"/>
      <c r="E108" s="196"/>
      <c r="F108" s="196"/>
      <c r="G108" s="196"/>
      <c r="H108" s="196"/>
      <c r="I108" s="196"/>
      <c r="J108" s="3"/>
      <c r="K108" s="185"/>
      <c r="L108" s="185"/>
      <c r="M108" s="185"/>
      <c r="N108" s="185"/>
      <c r="O108" s="185"/>
      <c r="P108" s="185"/>
      <c r="Q108" s="185"/>
      <c r="R108" s="36"/>
    </row>
    <row r="109" spans="2:18" s="122" customFormat="1" ht="12">
      <c r="B109" s="119"/>
      <c r="C109" s="120" t="s">
        <v>48</v>
      </c>
      <c r="D109" s="194" t="s">
        <v>49</v>
      </c>
      <c r="E109" s="194" t="s">
        <v>34</v>
      </c>
      <c r="F109" s="273" t="s">
        <v>50</v>
      </c>
      <c r="G109" s="273"/>
      <c r="H109" s="273"/>
      <c r="I109" s="273"/>
      <c r="J109" s="16" t="s">
        <v>51</v>
      </c>
      <c r="K109" s="187" t="s">
        <v>52</v>
      </c>
      <c r="L109" s="274" t="s">
        <v>53</v>
      </c>
      <c r="M109" s="274"/>
      <c r="N109" s="275" t="s">
        <v>43</v>
      </c>
      <c r="O109" s="275"/>
      <c r="P109" s="275"/>
      <c r="Q109" s="276"/>
      <c r="R109" s="121"/>
    </row>
    <row r="110" spans="2:18" ht="15.75">
      <c r="B110" s="35"/>
      <c r="C110" s="123" t="s">
        <v>40</v>
      </c>
      <c r="D110" s="196"/>
      <c r="E110" s="196"/>
      <c r="F110" s="196"/>
      <c r="G110" s="196"/>
      <c r="H110" s="196"/>
      <c r="I110" s="196"/>
      <c r="J110" s="3"/>
      <c r="K110" s="185"/>
      <c r="L110" s="185"/>
      <c r="M110" s="185"/>
      <c r="N110" s="277">
        <f>N111</f>
        <v>0</v>
      </c>
      <c r="O110" s="278"/>
      <c r="P110" s="278"/>
      <c r="Q110" s="278"/>
      <c r="R110" s="36"/>
    </row>
    <row r="111" spans="2:18" s="129" customFormat="1" ht="15">
      <c r="B111" s="124"/>
      <c r="C111" s="125"/>
      <c r="D111" s="126" t="s">
        <v>44</v>
      </c>
      <c r="E111" s="126"/>
      <c r="F111" s="126"/>
      <c r="G111" s="126"/>
      <c r="H111" s="126"/>
      <c r="I111" s="126"/>
      <c r="J111" s="17"/>
      <c r="K111" s="127"/>
      <c r="L111" s="127"/>
      <c r="M111" s="127"/>
      <c r="N111" s="299">
        <f>N112+N134+N167+N185+N210</f>
        <v>0</v>
      </c>
      <c r="O111" s="299"/>
      <c r="P111" s="299"/>
      <c r="Q111" s="299"/>
      <c r="R111" s="128"/>
    </row>
    <row r="112" spans="2:18" s="129" customFormat="1" ht="12.75">
      <c r="B112" s="124"/>
      <c r="C112" s="130"/>
      <c r="D112" s="154" t="s">
        <v>123</v>
      </c>
      <c r="E112" s="131"/>
      <c r="F112" s="131"/>
      <c r="G112" s="131"/>
      <c r="H112" s="131"/>
      <c r="I112" s="131"/>
      <c r="J112" s="18"/>
      <c r="K112" s="131"/>
      <c r="L112" s="131"/>
      <c r="M112" s="131"/>
      <c r="N112" s="263">
        <f>SUM(N113:Q133)</f>
        <v>0</v>
      </c>
      <c r="O112" s="263"/>
      <c r="P112" s="263"/>
      <c r="Q112" s="263"/>
      <c r="R112" s="128"/>
    </row>
    <row r="113" spans="2:18" ht="27.75" customHeight="1" outlineLevel="1">
      <c r="B113" s="35"/>
      <c r="C113" s="132"/>
      <c r="D113" s="133" t="s">
        <v>54</v>
      </c>
      <c r="E113" s="193">
        <v>131351100</v>
      </c>
      <c r="F113" s="272" t="s">
        <v>422</v>
      </c>
      <c r="G113" s="272"/>
      <c r="H113" s="272"/>
      <c r="I113" s="272"/>
      <c r="J113" s="19" t="s">
        <v>56</v>
      </c>
      <c r="K113" s="134">
        <v>0.782</v>
      </c>
      <c r="L113" s="257"/>
      <c r="M113" s="257"/>
      <c r="N113" s="258">
        <f>ROUND(L113*K113,2)</f>
        <v>0</v>
      </c>
      <c r="O113" s="258"/>
      <c r="P113" s="258"/>
      <c r="Q113" s="258"/>
      <c r="R113" s="36"/>
    </row>
    <row r="114" spans="2:18" s="136" customFormat="1" ht="13.5" outlineLevel="1">
      <c r="B114" s="135"/>
      <c r="D114" s="137"/>
      <c r="E114" s="191" t="s">
        <v>164</v>
      </c>
      <c r="F114" s="259" t="s">
        <v>165</v>
      </c>
      <c r="G114" s="259">
        <f aca="true" t="shared" si="0" ref="G114:I114">2.3*1.7*0.2</f>
        <v>0.782</v>
      </c>
      <c r="H114" s="259">
        <f t="shared" si="0"/>
        <v>0.782</v>
      </c>
      <c r="I114" s="259">
        <f t="shared" si="0"/>
        <v>0.782</v>
      </c>
      <c r="J114" s="20"/>
      <c r="K114" s="138">
        <v>0.782</v>
      </c>
      <c r="L114" s="163"/>
      <c r="M114" s="163"/>
      <c r="R114" s="139"/>
    </row>
    <row r="115" spans="2:18" s="79" customFormat="1" ht="13.5" outlineLevel="1">
      <c r="B115" s="144"/>
      <c r="C115" s="145"/>
      <c r="D115" s="145" t="s">
        <v>54</v>
      </c>
      <c r="E115" s="193">
        <v>174151101</v>
      </c>
      <c r="F115" s="272" t="s">
        <v>98</v>
      </c>
      <c r="G115" s="272"/>
      <c r="H115" s="272"/>
      <c r="I115" s="272"/>
      <c r="J115" s="19" t="s">
        <v>56</v>
      </c>
      <c r="K115" s="134">
        <v>0.782</v>
      </c>
      <c r="L115" s="257"/>
      <c r="M115" s="257"/>
      <c r="N115" s="262">
        <f>ROUND(L115*K115,2)</f>
        <v>0</v>
      </c>
      <c r="O115" s="262"/>
      <c r="P115" s="262"/>
      <c r="Q115" s="262"/>
      <c r="R115" s="146"/>
    </row>
    <row r="116" spans="2:18" s="137" customFormat="1" ht="26.25" customHeight="1" outlineLevel="1">
      <c r="B116" s="155"/>
      <c r="C116" s="156"/>
      <c r="D116" s="156"/>
      <c r="E116" s="191" t="s">
        <v>192</v>
      </c>
      <c r="F116" s="259" t="s">
        <v>165</v>
      </c>
      <c r="G116" s="259">
        <f aca="true" t="shared" si="1" ref="G116:I116">2.3*1.7*0.2</f>
        <v>0.782</v>
      </c>
      <c r="H116" s="259">
        <f t="shared" si="1"/>
        <v>0.782</v>
      </c>
      <c r="I116" s="259">
        <f t="shared" si="1"/>
        <v>0.782</v>
      </c>
      <c r="J116" s="20"/>
      <c r="K116" s="138">
        <v>0.782</v>
      </c>
      <c r="L116" s="163"/>
      <c r="M116" s="163"/>
      <c r="N116" s="157"/>
      <c r="O116" s="157"/>
      <c r="P116" s="157"/>
      <c r="Q116" s="157"/>
      <c r="R116" s="158"/>
    </row>
    <row r="117" spans="2:18" ht="13.5" outlineLevel="1">
      <c r="B117" s="35"/>
      <c r="C117" s="132"/>
      <c r="D117" s="133" t="s">
        <v>54</v>
      </c>
      <c r="E117" s="192">
        <v>899101211</v>
      </c>
      <c r="F117" s="261" t="s">
        <v>126</v>
      </c>
      <c r="G117" s="261"/>
      <c r="H117" s="261"/>
      <c r="I117" s="261"/>
      <c r="J117" s="19" t="s">
        <v>59</v>
      </c>
      <c r="K117" s="134">
        <v>1</v>
      </c>
      <c r="L117" s="257"/>
      <c r="M117" s="257"/>
      <c r="N117" s="258">
        <f>ROUND(L117*K117,2)</f>
        <v>0</v>
      </c>
      <c r="O117" s="258"/>
      <c r="P117" s="258"/>
      <c r="Q117" s="258"/>
      <c r="R117" s="36"/>
    </row>
    <row r="118" spans="2:18" ht="13.5" outlineLevel="1">
      <c r="B118" s="35"/>
      <c r="C118" s="132"/>
      <c r="D118" s="133" t="s">
        <v>54</v>
      </c>
      <c r="E118" s="192">
        <v>890331811</v>
      </c>
      <c r="F118" s="261" t="s">
        <v>124</v>
      </c>
      <c r="G118" s="261"/>
      <c r="H118" s="261"/>
      <c r="I118" s="261"/>
      <c r="J118" s="19" t="s">
        <v>55</v>
      </c>
      <c r="K118" s="134">
        <v>2.4699999999999998</v>
      </c>
      <c r="L118" s="257"/>
      <c r="M118" s="257"/>
      <c r="N118" s="258">
        <f>ROUND(L118*K118,2)</f>
        <v>0</v>
      </c>
      <c r="O118" s="258"/>
      <c r="P118" s="258"/>
      <c r="Q118" s="258"/>
      <c r="R118" s="36"/>
    </row>
    <row r="119" spans="2:18" s="136" customFormat="1" ht="13.5" outlineLevel="1">
      <c r="B119" s="135"/>
      <c r="D119" s="137"/>
      <c r="E119" s="191" t="s">
        <v>125</v>
      </c>
      <c r="F119" s="259" t="s">
        <v>127</v>
      </c>
      <c r="G119" s="260">
        <f aca="true" t="shared" si="2" ref="G119:I119">1.9*1.3</f>
        <v>2.4699999999999998</v>
      </c>
      <c r="H119" s="260">
        <f t="shared" si="2"/>
        <v>2.4699999999999998</v>
      </c>
      <c r="I119" s="260">
        <f t="shared" si="2"/>
        <v>2.4699999999999998</v>
      </c>
      <c r="J119" s="20">
        <v>0.2</v>
      </c>
      <c r="K119" s="138">
        <v>2.4699999999999998</v>
      </c>
      <c r="L119" s="163"/>
      <c r="M119" s="163"/>
      <c r="R119" s="139"/>
    </row>
    <row r="120" spans="2:18" ht="13.5" outlineLevel="1">
      <c r="B120" s="35"/>
      <c r="C120" s="132"/>
      <c r="D120" s="133" t="s">
        <v>54</v>
      </c>
      <c r="E120" s="192">
        <v>894414211</v>
      </c>
      <c r="F120" s="261" t="s">
        <v>129</v>
      </c>
      <c r="G120" s="261"/>
      <c r="H120" s="261"/>
      <c r="I120" s="261"/>
      <c r="J120" s="19" t="s">
        <v>59</v>
      </c>
      <c r="K120" s="134">
        <v>1</v>
      </c>
      <c r="L120" s="257"/>
      <c r="M120" s="257"/>
      <c r="N120" s="258">
        <f aca="true" t="shared" si="3" ref="N120:N125">ROUND(L120*K120,2)</f>
        <v>0</v>
      </c>
      <c r="O120" s="258"/>
      <c r="P120" s="258"/>
      <c r="Q120" s="258"/>
      <c r="R120" s="36"/>
    </row>
    <row r="121" spans="2:18" ht="13.5" outlineLevel="1">
      <c r="B121" s="35"/>
      <c r="C121" s="140"/>
      <c r="D121" s="141" t="s">
        <v>57</v>
      </c>
      <c r="E121" s="143" t="s">
        <v>395</v>
      </c>
      <c r="F121" s="264" t="s">
        <v>128</v>
      </c>
      <c r="G121" s="265"/>
      <c r="H121" s="265"/>
      <c r="I121" s="266"/>
      <c r="J121" s="21" t="s">
        <v>59</v>
      </c>
      <c r="K121" s="143">
        <v>1</v>
      </c>
      <c r="L121" s="267"/>
      <c r="M121" s="268"/>
      <c r="N121" s="269">
        <f t="shared" si="3"/>
        <v>0</v>
      </c>
      <c r="O121" s="270"/>
      <c r="P121" s="270"/>
      <c r="Q121" s="271"/>
      <c r="R121" s="36"/>
    </row>
    <row r="122" spans="2:18" ht="13.5" outlineLevel="1">
      <c r="B122" s="35"/>
      <c r="C122" s="132"/>
      <c r="D122" s="133" t="s">
        <v>61</v>
      </c>
      <c r="E122" s="192" t="s">
        <v>396</v>
      </c>
      <c r="F122" s="261" t="s">
        <v>130</v>
      </c>
      <c r="G122" s="261"/>
      <c r="H122" s="261"/>
      <c r="I122" s="261"/>
      <c r="J122" s="19" t="s">
        <v>59</v>
      </c>
      <c r="K122" s="134">
        <v>1</v>
      </c>
      <c r="L122" s="257"/>
      <c r="M122" s="257"/>
      <c r="N122" s="258">
        <f t="shared" si="3"/>
        <v>0</v>
      </c>
      <c r="O122" s="258"/>
      <c r="P122" s="258"/>
      <c r="Q122" s="258"/>
      <c r="R122" s="36"/>
    </row>
    <row r="123" spans="2:18" ht="13.5" outlineLevel="1">
      <c r="B123" s="35"/>
      <c r="C123" s="140"/>
      <c r="D123" s="141" t="s">
        <v>61</v>
      </c>
      <c r="E123" s="143" t="s">
        <v>397</v>
      </c>
      <c r="F123" s="264" t="s">
        <v>132</v>
      </c>
      <c r="G123" s="265"/>
      <c r="H123" s="265"/>
      <c r="I123" s="266"/>
      <c r="J123" s="21" t="s">
        <v>59</v>
      </c>
      <c r="K123" s="143">
        <v>1</v>
      </c>
      <c r="L123" s="267"/>
      <c r="M123" s="268"/>
      <c r="N123" s="269">
        <f t="shared" si="3"/>
        <v>0</v>
      </c>
      <c r="O123" s="270"/>
      <c r="P123" s="270"/>
      <c r="Q123" s="271"/>
      <c r="R123" s="36"/>
    </row>
    <row r="124" spans="2:18" ht="13.5" outlineLevel="1">
      <c r="B124" s="35"/>
      <c r="C124" s="132"/>
      <c r="D124" s="133" t="s">
        <v>54</v>
      </c>
      <c r="E124" s="192">
        <v>789121143</v>
      </c>
      <c r="F124" s="261" t="s">
        <v>398</v>
      </c>
      <c r="G124" s="261"/>
      <c r="H124" s="261"/>
      <c r="I124" s="261"/>
      <c r="J124" s="19" t="s">
        <v>55</v>
      </c>
      <c r="K124" s="134">
        <v>2.592</v>
      </c>
      <c r="L124" s="257"/>
      <c r="M124" s="257"/>
      <c r="N124" s="258">
        <f t="shared" si="3"/>
        <v>0</v>
      </c>
      <c r="O124" s="258"/>
      <c r="P124" s="258"/>
      <c r="Q124" s="258"/>
      <c r="R124" s="36"/>
    </row>
    <row r="125" spans="2:18" ht="13.5" outlineLevel="1">
      <c r="B125" s="35"/>
      <c r="C125" s="132"/>
      <c r="D125" s="133" t="s">
        <v>54</v>
      </c>
      <c r="E125" s="192">
        <v>789321111</v>
      </c>
      <c r="F125" s="307" t="s">
        <v>399</v>
      </c>
      <c r="G125" s="307"/>
      <c r="H125" s="307"/>
      <c r="I125" s="307"/>
      <c r="J125" s="19" t="s">
        <v>55</v>
      </c>
      <c r="K125" s="134">
        <v>2.592</v>
      </c>
      <c r="L125" s="304"/>
      <c r="M125" s="305"/>
      <c r="N125" s="306">
        <f t="shared" si="3"/>
        <v>0</v>
      </c>
      <c r="O125" s="306"/>
      <c r="P125" s="306"/>
      <c r="Q125" s="306"/>
      <c r="R125" s="36"/>
    </row>
    <row r="126" spans="2:18" ht="13.5" outlineLevel="1">
      <c r="B126" s="35"/>
      <c r="C126" s="140"/>
      <c r="D126" s="141" t="s">
        <v>54</v>
      </c>
      <c r="E126" s="142">
        <v>24629000</v>
      </c>
      <c r="F126" s="264" t="s">
        <v>400</v>
      </c>
      <c r="G126" s="265"/>
      <c r="H126" s="265"/>
      <c r="I126" s="266"/>
      <c r="J126" s="21" t="s">
        <v>79</v>
      </c>
      <c r="K126" s="143">
        <v>2.592</v>
      </c>
      <c r="L126" s="267"/>
      <c r="M126" s="268"/>
      <c r="N126" s="269">
        <f aca="true" t="shared" si="4" ref="N126">ROUND(L126*K126,2)</f>
        <v>0</v>
      </c>
      <c r="O126" s="270"/>
      <c r="P126" s="270"/>
      <c r="Q126" s="271"/>
      <c r="R126" s="36"/>
    </row>
    <row r="127" spans="2:18" ht="13.5" outlineLevel="1">
      <c r="B127" s="35"/>
      <c r="C127" s="132"/>
      <c r="D127" s="133" t="s">
        <v>54</v>
      </c>
      <c r="E127" s="192">
        <v>789321121</v>
      </c>
      <c r="F127" s="261" t="s">
        <v>131</v>
      </c>
      <c r="G127" s="261"/>
      <c r="H127" s="261"/>
      <c r="I127" s="261"/>
      <c r="J127" s="19" t="s">
        <v>55</v>
      </c>
      <c r="K127" s="134">
        <v>5.184</v>
      </c>
      <c r="L127" s="257"/>
      <c r="M127" s="257"/>
      <c r="N127" s="258">
        <f>ROUND(L127*K127,2)</f>
        <v>0</v>
      </c>
      <c r="O127" s="258"/>
      <c r="P127" s="258"/>
      <c r="Q127" s="258"/>
      <c r="R127" s="36"/>
    </row>
    <row r="128" spans="2:18" ht="13.5" outlineLevel="1">
      <c r="B128" s="35"/>
      <c r="C128" s="140"/>
      <c r="D128" s="141" t="s">
        <v>54</v>
      </c>
      <c r="E128" s="142">
        <v>24613582</v>
      </c>
      <c r="F128" s="264" t="s">
        <v>401</v>
      </c>
      <c r="G128" s="265"/>
      <c r="H128" s="265"/>
      <c r="I128" s="266"/>
      <c r="J128" s="21" t="s">
        <v>79</v>
      </c>
      <c r="K128" s="143">
        <v>5.184</v>
      </c>
      <c r="L128" s="267"/>
      <c r="M128" s="268"/>
      <c r="N128" s="269">
        <f aca="true" t="shared" si="5" ref="N128">ROUND(L128*K128,2)</f>
        <v>0</v>
      </c>
      <c r="O128" s="270"/>
      <c r="P128" s="270"/>
      <c r="Q128" s="271"/>
      <c r="R128" s="36"/>
    </row>
    <row r="129" spans="2:18" ht="13.5" outlineLevel="1">
      <c r="B129" s="35"/>
      <c r="C129" s="132"/>
      <c r="D129" s="133" t="s">
        <v>54</v>
      </c>
      <c r="E129" s="192" t="s">
        <v>402</v>
      </c>
      <c r="F129" s="261" t="s">
        <v>403</v>
      </c>
      <c r="G129" s="261"/>
      <c r="H129" s="261"/>
      <c r="I129" s="261"/>
      <c r="J129" s="19" t="s">
        <v>59</v>
      </c>
      <c r="K129" s="134">
        <v>1</v>
      </c>
      <c r="L129" s="257"/>
      <c r="M129" s="257"/>
      <c r="N129" s="258">
        <f>ROUND(L129*K129,2)</f>
        <v>0</v>
      </c>
      <c r="O129" s="258"/>
      <c r="P129" s="258"/>
      <c r="Q129" s="258"/>
      <c r="R129" s="36"/>
    </row>
    <row r="130" spans="2:18" ht="13.5" outlineLevel="1">
      <c r="B130" s="35"/>
      <c r="C130" s="132"/>
      <c r="D130" s="133" t="s">
        <v>54</v>
      </c>
      <c r="E130" s="192">
        <v>891181821</v>
      </c>
      <c r="F130" s="261" t="s">
        <v>133</v>
      </c>
      <c r="G130" s="261"/>
      <c r="H130" s="261"/>
      <c r="I130" s="261"/>
      <c r="J130" s="19" t="s">
        <v>59</v>
      </c>
      <c r="K130" s="134">
        <v>1</v>
      </c>
      <c r="L130" s="257"/>
      <c r="M130" s="257"/>
      <c r="N130" s="258">
        <f aca="true" t="shared" si="6" ref="N130:N133">ROUND(L130*K130,2)</f>
        <v>0</v>
      </c>
      <c r="O130" s="258"/>
      <c r="P130" s="258"/>
      <c r="Q130" s="258"/>
      <c r="R130" s="36"/>
    </row>
    <row r="131" spans="2:18" ht="13.5" outlineLevel="1">
      <c r="B131" s="35"/>
      <c r="C131" s="132"/>
      <c r="D131" s="133" t="s">
        <v>54</v>
      </c>
      <c r="E131" s="192">
        <v>722270105</v>
      </c>
      <c r="F131" s="261" t="s">
        <v>404</v>
      </c>
      <c r="G131" s="261"/>
      <c r="H131" s="261"/>
      <c r="I131" s="261"/>
      <c r="J131" s="19" t="s">
        <v>59</v>
      </c>
      <c r="K131" s="134">
        <v>1</v>
      </c>
      <c r="L131" s="257"/>
      <c r="M131" s="257"/>
      <c r="N131" s="258">
        <f aca="true" t="shared" si="7" ref="N131">ROUND(L131*K131,2)</f>
        <v>0</v>
      </c>
      <c r="O131" s="258"/>
      <c r="P131" s="258"/>
      <c r="Q131" s="258"/>
      <c r="R131" s="36"/>
    </row>
    <row r="132" spans="2:18" ht="13.5" outlineLevel="1">
      <c r="B132" s="35"/>
      <c r="C132" s="132"/>
      <c r="D132" s="133" t="s">
        <v>54</v>
      </c>
      <c r="E132" s="192">
        <v>591141111</v>
      </c>
      <c r="F132" s="261" t="s">
        <v>156</v>
      </c>
      <c r="G132" s="261"/>
      <c r="H132" s="261"/>
      <c r="I132" s="261"/>
      <c r="J132" s="19" t="s">
        <v>55</v>
      </c>
      <c r="K132" s="134">
        <v>1.2599999999999998</v>
      </c>
      <c r="L132" s="257"/>
      <c r="M132" s="257"/>
      <c r="N132" s="258">
        <f t="shared" si="6"/>
        <v>0</v>
      </c>
      <c r="O132" s="258"/>
      <c r="P132" s="258"/>
      <c r="Q132" s="258"/>
      <c r="R132" s="36"/>
    </row>
    <row r="133" spans="2:18" ht="13.5" outlineLevel="1">
      <c r="B133" s="35"/>
      <c r="C133" s="140"/>
      <c r="D133" s="141" t="s">
        <v>54</v>
      </c>
      <c r="E133" s="142">
        <v>58381008</v>
      </c>
      <c r="F133" s="264" t="s">
        <v>157</v>
      </c>
      <c r="G133" s="265"/>
      <c r="H133" s="265"/>
      <c r="I133" s="266"/>
      <c r="J133" s="21" t="s">
        <v>55</v>
      </c>
      <c r="K133" s="143">
        <v>1.386</v>
      </c>
      <c r="L133" s="267"/>
      <c r="M133" s="268"/>
      <c r="N133" s="269">
        <f t="shared" si="6"/>
        <v>0</v>
      </c>
      <c r="O133" s="270"/>
      <c r="P133" s="270"/>
      <c r="Q133" s="271"/>
      <c r="R133" s="36"/>
    </row>
    <row r="134" spans="2:18" s="129" customFormat="1" ht="12.75">
      <c r="B134" s="124"/>
      <c r="C134" s="130"/>
      <c r="D134" s="131" t="s">
        <v>134</v>
      </c>
      <c r="E134" s="131"/>
      <c r="F134" s="131"/>
      <c r="G134" s="131"/>
      <c r="H134" s="131"/>
      <c r="I134" s="131"/>
      <c r="J134" s="18"/>
      <c r="K134" s="131"/>
      <c r="L134" s="164"/>
      <c r="M134" s="164"/>
      <c r="N134" s="263">
        <f>SUM(N135:Q166)</f>
        <v>0</v>
      </c>
      <c r="O134" s="263"/>
      <c r="P134" s="263"/>
      <c r="Q134" s="263"/>
      <c r="R134" s="128"/>
    </row>
    <row r="135" spans="2:18" ht="27.75" customHeight="1" outlineLevel="1">
      <c r="B135" s="35"/>
      <c r="C135" s="132"/>
      <c r="D135" s="133" t="s">
        <v>54</v>
      </c>
      <c r="E135" s="193">
        <v>131351100</v>
      </c>
      <c r="F135" s="272" t="s">
        <v>422</v>
      </c>
      <c r="G135" s="272"/>
      <c r="H135" s="272"/>
      <c r="I135" s="272"/>
      <c r="J135" s="19" t="s">
        <v>56</v>
      </c>
      <c r="K135" s="134">
        <v>10.164000000000001</v>
      </c>
      <c r="L135" s="257"/>
      <c r="M135" s="257"/>
      <c r="N135" s="258">
        <f>ROUND(L135*K135,2)</f>
        <v>0</v>
      </c>
      <c r="O135" s="258"/>
      <c r="P135" s="258"/>
      <c r="Q135" s="258"/>
      <c r="R135" s="36"/>
    </row>
    <row r="136" spans="2:18" s="136" customFormat="1" ht="13.5" outlineLevel="1">
      <c r="B136" s="135"/>
      <c r="D136" s="137"/>
      <c r="E136" s="191" t="s">
        <v>135</v>
      </c>
      <c r="F136" s="259" t="s">
        <v>136</v>
      </c>
      <c r="G136" s="259">
        <f aca="true" t="shared" si="8" ref="G136:I145">2.2*2.2*2.1</f>
        <v>10.164000000000001</v>
      </c>
      <c r="H136" s="259">
        <f t="shared" si="8"/>
        <v>10.164000000000001</v>
      </c>
      <c r="I136" s="259">
        <f t="shared" si="8"/>
        <v>10.164000000000001</v>
      </c>
      <c r="J136" s="20"/>
      <c r="K136" s="138">
        <v>10.164000000000001</v>
      </c>
      <c r="L136" s="163"/>
      <c r="M136" s="163"/>
      <c r="R136" s="139"/>
    </row>
    <row r="137" spans="2:18" s="79" customFormat="1" ht="11.25" customHeight="1" outlineLevel="1">
      <c r="B137" s="144"/>
      <c r="C137" s="145"/>
      <c r="D137" s="145" t="s">
        <v>54</v>
      </c>
      <c r="E137" s="192">
        <v>162351103</v>
      </c>
      <c r="F137" s="261" t="s">
        <v>387</v>
      </c>
      <c r="G137" s="261"/>
      <c r="H137" s="261"/>
      <c r="I137" s="261"/>
      <c r="J137" s="19" t="s">
        <v>56</v>
      </c>
      <c r="K137" s="134">
        <v>0.8681960000000011</v>
      </c>
      <c r="L137" s="257"/>
      <c r="M137" s="257"/>
      <c r="N137" s="262">
        <f>ROUND(L137*K137,2)</f>
        <v>0</v>
      </c>
      <c r="O137" s="262"/>
      <c r="P137" s="262"/>
      <c r="Q137" s="262"/>
      <c r="R137" s="146"/>
    </row>
    <row r="138" spans="2:18" s="137" customFormat="1" ht="33.75" outlineLevel="1">
      <c r="B138" s="155"/>
      <c r="C138" s="156"/>
      <c r="D138" s="156"/>
      <c r="E138" s="191" t="s">
        <v>119</v>
      </c>
      <c r="F138" s="259" t="s">
        <v>92</v>
      </c>
      <c r="G138" s="260"/>
      <c r="H138" s="260"/>
      <c r="I138" s="260"/>
      <c r="J138" s="20"/>
      <c r="K138" s="138">
        <v>0.8681960000000011</v>
      </c>
      <c r="L138" s="163"/>
      <c r="M138" s="163"/>
      <c r="N138" s="157"/>
      <c r="O138" s="157"/>
      <c r="P138" s="157"/>
      <c r="Q138" s="157"/>
      <c r="R138" s="158"/>
    </row>
    <row r="139" spans="2:18" s="79" customFormat="1" ht="11.25" customHeight="1" outlineLevel="1">
      <c r="B139" s="144"/>
      <c r="C139" s="145"/>
      <c r="D139" s="145" t="s">
        <v>54</v>
      </c>
      <c r="E139" s="192">
        <v>171251101</v>
      </c>
      <c r="F139" s="261" t="s">
        <v>93</v>
      </c>
      <c r="G139" s="261"/>
      <c r="H139" s="261"/>
      <c r="I139" s="261"/>
      <c r="J139" s="19" t="s">
        <v>56</v>
      </c>
      <c r="K139" s="134">
        <v>0.8681960000000011</v>
      </c>
      <c r="L139" s="257"/>
      <c r="M139" s="257"/>
      <c r="N139" s="262">
        <f>ROUND(L139*K139,2)</f>
        <v>0</v>
      </c>
      <c r="O139" s="262"/>
      <c r="P139" s="262"/>
      <c r="Q139" s="262"/>
      <c r="R139" s="146"/>
    </row>
    <row r="140" spans="2:18" s="137" customFormat="1" ht="11.25" customHeight="1" outlineLevel="1">
      <c r="B140" s="155"/>
      <c r="C140" s="156"/>
      <c r="D140" s="156"/>
      <c r="E140" s="191" t="s">
        <v>94</v>
      </c>
      <c r="F140" s="259" t="s">
        <v>92</v>
      </c>
      <c r="G140" s="260"/>
      <c r="H140" s="260"/>
      <c r="I140" s="260"/>
      <c r="J140" s="20"/>
      <c r="K140" s="138">
        <v>0.8681960000000011</v>
      </c>
      <c r="L140" s="163"/>
      <c r="M140" s="163"/>
      <c r="N140" s="157"/>
      <c r="O140" s="157"/>
      <c r="P140" s="157"/>
      <c r="Q140" s="157"/>
      <c r="R140" s="158"/>
    </row>
    <row r="141" spans="2:18" s="79" customFormat="1" ht="13.5" outlineLevel="1">
      <c r="B141" s="144"/>
      <c r="C141" s="145"/>
      <c r="D141" s="145" t="s">
        <v>54</v>
      </c>
      <c r="E141" s="193">
        <v>174151101</v>
      </c>
      <c r="F141" s="272" t="s">
        <v>98</v>
      </c>
      <c r="G141" s="272"/>
      <c r="H141" s="272"/>
      <c r="I141" s="272"/>
      <c r="J141" s="19" t="s">
        <v>56</v>
      </c>
      <c r="K141" s="134">
        <v>9.295804</v>
      </c>
      <c r="L141" s="257"/>
      <c r="M141" s="257"/>
      <c r="N141" s="262">
        <f>ROUND(L141*K141,2)</f>
        <v>0</v>
      </c>
      <c r="O141" s="262"/>
      <c r="P141" s="262"/>
      <c r="Q141" s="262"/>
      <c r="R141" s="146"/>
    </row>
    <row r="142" spans="2:18" s="137" customFormat="1" ht="13.5" outlineLevel="1">
      <c r="B142" s="155"/>
      <c r="C142" s="156"/>
      <c r="D142" s="156"/>
      <c r="E142" s="191" t="s">
        <v>166</v>
      </c>
      <c r="F142" s="259" t="s">
        <v>168</v>
      </c>
      <c r="G142" s="259">
        <f aca="true" t="shared" si="9" ref="G142:I142">2.2*2.2*2.1-(0.7*0.7*3.14*1.5+0.8*0.8*3.14*0.1)</f>
        <v>7.655140000000001</v>
      </c>
      <c r="H142" s="259">
        <f t="shared" si="9"/>
        <v>7.655140000000001</v>
      </c>
      <c r="I142" s="259">
        <f t="shared" si="9"/>
        <v>7.655140000000001</v>
      </c>
      <c r="J142" s="20"/>
      <c r="K142" s="138">
        <v>7.655140000000001</v>
      </c>
      <c r="L142" s="163"/>
      <c r="M142" s="163"/>
      <c r="N142" s="157"/>
      <c r="O142" s="157"/>
      <c r="P142" s="157"/>
      <c r="Q142" s="157"/>
      <c r="R142" s="158"/>
    </row>
    <row r="143" spans="2:18" s="137" customFormat="1" ht="13.5" outlineLevel="1">
      <c r="B143" s="155"/>
      <c r="C143" s="156"/>
      <c r="D143" s="156"/>
      <c r="E143" s="198" t="s">
        <v>167</v>
      </c>
      <c r="F143" s="297" t="s">
        <v>169</v>
      </c>
      <c r="G143" s="298">
        <f aca="true" t="shared" si="10" ref="G143:I143">(2.2*2.2-0.3*0.3*3.14)*(0.2+0.16)</f>
        <v>1.6406640000000001</v>
      </c>
      <c r="H143" s="298">
        <f t="shared" si="10"/>
        <v>1.6406640000000001</v>
      </c>
      <c r="I143" s="298">
        <f t="shared" si="10"/>
        <v>1.6406640000000001</v>
      </c>
      <c r="J143" s="20"/>
      <c r="K143" s="138">
        <v>1.6406640000000001</v>
      </c>
      <c r="L143" s="163"/>
      <c r="M143" s="163"/>
      <c r="N143" s="157"/>
      <c r="O143" s="157"/>
      <c r="P143" s="157"/>
      <c r="Q143" s="157"/>
      <c r="R143" s="158"/>
    </row>
    <row r="144" spans="2:18" ht="11.25" customHeight="1" outlineLevel="1">
      <c r="B144" s="35"/>
      <c r="C144" s="132"/>
      <c r="D144" s="133" t="s">
        <v>54</v>
      </c>
      <c r="E144" s="193">
        <v>271532212</v>
      </c>
      <c r="F144" s="272" t="s">
        <v>89</v>
      </c>
      <c r="G144" s="272"/>
      <c r="H144" s="272"/>
      <c r="I144" s="272"/>
      <c r="J144" s="19" t="s">
        <v>56</v>
      </c>
      <c r="K144" s="134">
        <v>0.4840000000000001</v>
      </c>
      <c r="L144" s="257"/>
      <c r="M144" s="257"/>
      <c r="N144" s="258">
        <f>ROUND(L144*K144,2)</f>
        <v>0</v>
      </c>
      <c r="O144" s="258"/>
      <c r="P144" s="258"/>
      <c r="Q144" s="258"/>
      <c r="R144" s="36"/>
    </row>
    <row r="145" spans="2:18" s="136" customFormat="1" ht="13.5" outlineLevel="1">
      <c r="B145" s="135"/>
      <c r="D145" s="137"/>
      <c r="E145" s="191" t="s">
        <v>137</v>
      </c>
      <c r="F145" s="259" t="s">
        <v>138</v>
      </c>
      <c r="G145" s="259">
        <f t="shared" si="8"/>
        <v>10.164000000000001</v>
      </c>
      <c r="H145" s="259">
        <f t="shared" si="8"/>
        <v>10.164000000000001</v>
      </c>
      <c r="I145" s="259">
        <f t="shared" si="8"/>
        <v>10.164000000000001</v>
      </c>
      <c r="J145" s="20"/>
      <c r="K145" s="138">
        <v>0.4840000000000001</v>
      </c>
      <c r="L145" s="163"/>
      <c r="M145" s="163"/>
      <c r="R145" s="139"/>
    </row>
    <row r="146" spans="2:18" s="79" customFormat="1" ht="13.5" outlineLevel="1">
      <c r="B146" s="144"/>
      <c r="C146" s="145"/>
      <c r="D146" s="145" t="s">
        <v>54</v>
      </c>
      <c r="E146" s="193">
        <v>273321811</v>
      </c>
      <c r="F146" s="272" t="s">
        <v>143</v>
      </c>
      <c r="G146" s="272"/>
      <c r="H146" s="272"/>
      <c r="I146" s="272"/>
      <c r="J146" s="19" t="s">
        <v>56</v>
      </c>
      <c r="K146" s="134">
        <v>0.20096000000000003</v>
      </c>
      <c r="L146" s="257"/>
      <c r="M146" s="257"/>
      <c r="N146" s="262">
        <f>ROUND(L146*K146,2)</f>
        <v>0</v>
      </c>
      <c r="O146" s="262"/>
      <c r="P146" s="262"/>
      <c r="Q146" s="262"/>
      <c r="R146" s="146"/>
    </row>
    <row r="147" spans="2:18" s="136" customFormat="1" ht="13.5" outlineLevel="1">
      <c r="B147" s="135"/>
      <c r="D147" s="137"/>
      <c r="E147" s="191" t="s">
        <v>140</v>
      </c>
      <c r="F147" s="259" t="s">
        <v>141</v>
      </c>
      <c r="G147" s="260" t="e">
        <f aca="true" t="shared" si="11" ref="G147:I149">0.8*0.8*3.14*F147</f>
        <v>#VALUE!</v>
      </c>
      <c r="H147" s="260" t="e">
        <f t="shared" si="11"/>
        <v>#VALUE!</v>
      </c>
      <c r="I147" s="260" t="e">
        <f t="shared" si="11"/>
        <v>#VALUE!</v>
      </c>
      <c r="J147" s="20">
        <v>0.1</v>
      </c>
      <c r="K147" s="138">
        <v>0.20096000000000003</v>
      </c>
      <c r="L147" s="163"/>
      <c r="M147" s="163"/>
      <c r="R147" s="139"/>
    </row>
    <row r="148" spans="2:18" s="79" customFormat="1" ht="13.5" outlineLevel="1">
      <c r="B148" s="144"/>
      <c r="C148" s="145"/>
      <c r="D148" s="145" t="s">
        <v>54</v>
      </c>
      <c r="E148" s="193" t="s">
        <v>68</v>
      </c>
      <c r="F148" s="272" t="s">
        <v>69</v>
      </c>
      <c r="G148" s="272"/>
      <c r="H148" s="272"/>
      <c r="I148" s="272"/>
      <c r="J148" s="19" t="s">
        <v>55</v>
      </c>
      <c r="K148" s="134">
        <v>0.5024000000000001</v>
      </c>
      <c r="L148" s="257"/>
      <c r="M148" s="257"/>
      <c r="N148" s="262">
        <f>ROUND(L148*K148,2)</f>
        <v>0</v>
      </c>
      <c r="O148" s="262"/>
      <c r="P148" s="262"/>
      <c r="Q148" s="262"/>
      <c r="R148" s="146"/>
    </row>
    <row r="149" spans="2:18" s="137" customFormat="1" ht="11.25" customHeight="1" outlineLevel="1">
      <c r="B149" s="155"/>
      <c r="C149" s="156"/>
      <c r="D149" s="156"/>
      <c r="E149" s="198" t="s">
        <v>140</v>
      </c>
      <c r="F149" s="259" t="s">
        <v>142</v>
      </c>
      <c r="G149" s="260" t="e">
        <f t="shared" si="11"/>
        <v>#VALUE!</v>
      </c>
      <c r="H149" s="260" t="e">
        <f t="shared" si="11"/>
        <v>#VALUE!</v>
      </c>
      <c r="I149" s="260" t="e">
        <f t="shared" si="11"/>
        <v>#VALUE!</v>
      </c>
      <c r="J149" s="20">
        <v>0.1</v>
      </c>
      <c r="K149" s="138">
        <v>0.5024000000000001</v>
      </c>
      <c r="L149" s="163"/>
      <c r="M149" s="163"/>
      <c r="N149" s="157"/>
      <c r="O149" s="157"/>
      <c r="P149" s="157"/>
      <c r="Q149" s="157"/>
      <c r="R149" s="158"/>
    </row>
    <row r="150" spans="2:18" s="79" customFormat="1" ht="13.5" outlineLevel="1">
      <c r="B150" s="144"/>
      <c r="C150" s="145"/>
      <c r="D150" s="145" t="s">
        <v>54</v>
      </c>
      <c r="E150" s="193" t="s">
        <v>70</v>
      </c>
      <c r="F150" s="272" t="s">
        <v>71</v>
      </c>
      <c r="G150" s="272"/>
      <c r="H150" s="272"/>
      <c r="I150" s="272"/>
      <c r="J150" s="19" t="s">
        <v>55</v>
      </c>
      <c r="K150" s="134">
        <v>0.5024000000000001</v>
      </c>
      <c r="L150" s="257"/>
      <c r="M150" s="257"/>
      <c r="N150" s="262">
        <f>ROUND(L150*K150,2)</f>
        <v>0</v>
      </c>
      <c r="O150" s="262"/>
      <c r="P150" s="262"/>
      <c r="Q150" s="262"/>
      <c r="R150" s="146"/>
    </row>
    <row r="151" spans="2:18" ht="13.5" outlineLevel="1">
      <c r="B151" s="35"/>
      <c r="C151" s="132"/>
      <c r="D151" s="133" t="s">
        <v>54</v>
      </c>
      <c r="E151" s="192">
        <v>893811213</v>
      </c>
      <c r="F151" s="261" t="s">
        <v>406</v>
      </c>
      <c r="G151" s="261"/>
      <c r="H151" s="261"/>
      <c r="I151" s="261"/>
      <c r="J151" s="19" t="s">
        <v>59</v>
      </c>
      <c r="K151" s="134">
        <v>1</v>
      </c>
      <c r="L151" s="257"/>
      <c r="M151" s="257"/>
      <c r="N151" s="258">
        <f>ROUND(L151*K151,2)</f>
        <v>0</v>
      </c>
      <c r="O151" s="258"/>
      <c r="P151" s="258"/>
      <c r="Q151" s="258"/>
      <c r="R151" s="36"/>
    </row>
    <row r="152" spans="2:18" ht="25.5" customHeight="1" outlineLevel="1">
      <c r="B152" s="35"/>
      <c r="C152" s="140"/>
      <c r="D152" s="141" t="s">
        <v>57</v>
      </c>
      <c r="E152" s="142">
        <v>56230574</v>
      </c>
      <c r="F152" s="264" t="s">
        <v>405</v>
      </c>
      <c r="G152" s="265"/>
      <c r="H152" s="265"/>
      <c r="I152" s="266"/>
      <c r="J152" s="21" t="s">
        <v>59</v>
      </c>
      <c r="K152" s="143">
        <v>1</v>
      </c>
      <c r="L152" s="267"/>
      <c r="M152" s="268"/>
      <c r="N152" s="269">
        <f>ROUND(L152*K152,2)</f>
        <v>0</v>
      </c>
      <c r="O152" s="270"/>
      <c r="P152" s="270"/>
      <c r="Q152" s="271"/>
      <c r="R152" s="36"/>
    </row>
    <row r="153" spans="2:18" ht="13.5" outlineLevel="1">
      <c r="B153" s="35"/>
      <c r="C153" s="132"/>
      <c r="D153" s="133" t="s">
        <v>54</v>
      </c>
      <c r="E153" s="192">
        <v>899620151</v>
      </c>
      <c r="F153" s="261" t="s">
        <v>144</v>
      </c>
      <c r="G153" s="261"/>
      <c r="H153" s="261"/>
      <c r="I153" s="261"/>
      <c r="J153" s="19" t="s">
        <v>56</v>
      </c>
      <c r="K153" s="134">
        <v>1.068856</v>
      </c>
      <c r="L153" s="257"/>
      <c r="M153" s="257"/>
      <c r="N153" s="258">
        <f>ROUND(L153*K153,2)</f>
        <v>0</v>
      </c>
      <c r="O153" s="258"/>
      <c r="P153" s="258"/>
      <c r="Q153" s="258"/>
      <c r="R153" s="36"/>
    </row>
    <row r="154" spans="2:18" s="136" customFormat="1" ht="13.5" outlineLevel="1">
      <c r="B154" s="135"/>
      <c r="D154" s="137"/>
      <c r="E154" s="191" t="s">
        <v>145</v>
      </c>
      <c r="F154" s="259" t="s">
        <v>150</v>
      </c>
      <c r="G154" s="260">
        <f aca="true" t="shared" si="12" ref="G154:I154">1.4*3.1*1.86*0.1</f>
        <v>0.8072400000000001</v>
      </c>
      <c r="H154" s="260">
        <f t="shared" si="12"/>
        <v>0.8072400000000001</v>
      </c>
      <c r="I154" s="260">
        <f t="shared" si="12"/>
        <v>0.8072400000000001</v>
      </c>
      <c r="J154" s="20"/>
      <c r="K154" s="138">
        <v>0.817656</v>
      </c>
      <c r="L154" s="163"/>
      <c r="M154" s="163"/>
      <c r="R154" s="139"/>
    </row>
    <row r="155" spans="2:18" s="136" customFormat="1" ht="13.5" outlineLevel="1">
      <c r="B155" s="135"/>
      <c r="D155" s="137"/>
      <c r="E155" s="191" t="s">
        <v>146</v>
      </c>
      <c r="F155" s="259" t="s">
        <v>147</v>
      </c>
      <c r="G155" s="260">
        <f aca="true" t="shared" si="13" ref="G155:I155">(0.7*0.7*3.14-0.3*0.3*3.14)*0.2</f>
        <v>0.25120000000000003</v>
      </c>
      <c r="H155" s="260">
        <f t="shared" si="13"/>
        <v>0.25120000000000003</v>
      </c>
      <c r="I155" s="260">
        <f t="shared" si="13"/>
        <v>0.25120000000000003</v>
      </c>
      <c r="J155" s="20"/>
      <c r="K155" s="138">
        <v>0.25120000000000003</v>
      </c>
      <c r="L155" s="163"/>
      <c r="M155" s="163"/>
      <c r="R155" s="139"/>
    </row>
    <row r="156" spans="2:18" s="79" customFormat="1" ht="13.5" outlineLevel="1">
      <c r="B156" s="144"/>
      <c r="C156" s="145"/>
      <c r="D156" s="145" t="s">
        <v>54</v>
      </c>
      <c r="E156" s="193">
        <v>899640112</v>
      </c>
      <c r="F156" s="272" t="s">
        <v>393</v>
      </c>
      <c r="G156" s="272"/>
      <c r="H156" s="272"/>
      <c r="I156" s="272"/>
      <c r="J156" s="19" t="s">
        <v>55</v>
      </c>
      <c r="K156" s="134">
        <v>9.05576</v>
      </c>
      <c r="L156" s="257"/>
      <c r="M156" s="257"/>
      <c r="N156" s="262">
        <f>ROUND(L156*K156,2)</f>
        <v>0</v>
      </c>
      <c r="O156" s="262"/>
      <c r="P156" s="262"/>
      <c r="Q156" s="262"/>
      <c r="R156" s="146"/>
    </row>
    <row r="157" spans="2:18" s="136" customFormat="1" ht="13.5" outlineLevel="1">
      <c r="B157" s="135"/>
      <c r="D157" s="137"/>
      <c r="E157" s="191" t="s">
        <v>145</v>
      </c>
      <c r="F157" s="259" t="s">
        <v>149</v>
      </c>
      <c r="G157" s="260">
        <f aca="true" t="shared" si="14" ref="G157:I157">1.4*3.1*1.86*0.1</f>
        <v>0.8072400000000001</v>
      </c>
      <c r="H157" s="260">
        <f t="shared" si="14"/>
        <v>0.8072400000000001</v>
      </c>
      <c r="I157" s="260">
        <f t="shared" si="14"/>
        <v>0.8072400000000001</v>
      </c>
      <c r="J157" s="20"/>
      <c r="K157" s="138">
        <v>8.17656</v>
      </c>
      <c r="L157" s="163"/>
      <c r="M157" s="163"/>
      <c r="R157" s="139"/>
    </row>
    <row r="158" spans="2:18" s="136" customFormat="1" ht="13.5" outlineLevel="1">
      <c r="B158" s="135"/>
      <c r="D158" s="137"/>
      <c r="E158" s="191" t="s">
        <v>146</v>
      </c>
      <c r="F158" s="259" t="s">
        <v>148</v>
      </c>
      <c r="G158" s="260">
        <f aca="true" t="shared" si="15" ref="G158:I158">(0.7*0.7*3.14-0.3*0.3*3.14)*0.2</f>
        <v>0.25120000000000003</v>
      </c>
      <c r="H158" s="260">
        <f t="shared" si="15"/>
        <v>0.25120000000000003</v>
      </c>
      <c r="I158" s="260">
        <f t="shared" si="15"/>
        <v>0.25120000000000003</v>
      </c>
      <c r="J158" s="20"/>
      <c r="K158" s="138">
        <v>0.8792</v>
      </c>
      <c r="L158" s="163"/>
      <c r="M158" s="163"/>
      <c r="R158" s="139"/>
    </row>
    <row r="159" spans="2:18" s="79" customFormat="1" ht="13.5" outlineLevel="1">
      <c r="B159" s="144"/>
      <c r="C159" s="145"/>
      <c r="D159" s="145" t="s">
        <v>61</v>
      </c>
      <c r="E159" s="193" t="s">
        <v>394</v>
      </c>
      <c r="F159" s="272" t="s">
        <v>152</v>
      </c>
      <c r="G159" s="272"/>
      <c r="H159" s="272"/>
      <c r="I159" s="272"/>
      <c r="J159" s="19" t="s">
        <v>58</v>
      </c>
      <c r="K159" s="134">
        <v>0.075</v>
      </c>
      <c r="L159" s="257"/>
      <c r="M159" s="257"/>
      <c r="N159" s="262">
        <f>ROUND(L159*K159,2)</f>
        <v>0</v>
      </c>
      <c r="O159" s="262"/>
      <c r="P159" s="262"/>
      <c r="Q159" s="262"/>
      <c r="R159" s="146"/>
    </row>
    <row r="160" spans="2:18" s="137" customFormat="1" ht="13.5" outlineLevel="1">
      <c r="B160" s="155"/>
      <c r="C160" s="156"/>
      <c r="D160" s="156"/>
      <c r="E160" s="198" t="s">
        <v>151</v>
      </c>
      <c r="F160" s="297" t="s">
        <v>95</v>
      </c>
      <c r="G160" s="298"/>
      <c r="H160" s="298"/>
      <c r="I160" s="298"/>
      <c r="J160" s="20"/>
      <c r="K160" s="138">
        <v>0.075</v>
      </c>
      <c r="L160" s="163"/>
      <c r="M160" s="163"/>
      <c r="N160" s="157"/>
      <c r="O160" s="157"/>
      <c r="P160" s="157"/>
      <c r="Q160" s="157"/>
      <c r="R160" s="158"/>
    </row>
    <row r="161" spans="2:18" ht="13.5" outlineLevel="1">
      <c r="B161" s="35"/>
      <c r="C161" s="132"/>
      <c r="D161" s="133" t="s">
        <v>54</v>
      </c>
      <c r="E161" s="192">
        <v>894414211</v>
      </c>
      <c r="F161" s="261" t="s">
        <v>129</v>
      </c>
      <c r="G161" s="261"/>
      <c r="H161" s="261"/>
      <c r="I161" s="261"/>
      <c r="J161" s="19" t="s">
        <v>59</v>
      </c>
      <c r="K161" s="134">
        <v>1</v>
      </c>
      <c r="L161" s="257"/>
      <c r="M161" s="257"/>
      <c r="N161" s="258">
        <f aca="true" t="shared" si="16" ref="N161:N166">ROUND(L161*K161,2)</f>
        <v>0</v>
      </c>
      <c r="O161" s="258"/>
      <c r="P161" s="258"/>
      <c r="Q161" s="258"/>
      <c r="R161" s="36"/>
    </row>
    <row r="162" spans="2:18" ht="13.5" outlineLevel="1">
      <c r="B162" s="35"/>
      <c r="C162" s="140"/>
      <c r="D162" s="141" t="s">
        <v>57</v>
      </c>
      <c r="E162" s="142">
        <v>59225778</v>
      </c>
      <c r="F162" s="264" t="s">
        <v>153</v>
      </c>
      <c r="G162" s="265"/>
      <c r="H162" s="265"/>
      <c r="I162" s="266"/>
      <c r="J162" s="21" t="s">
        <v>59</v>
      </c>
      <c r="K162" s="143">
        <v>1</v>
      </c>
      <c r="L162" s="267"/>
      <c r="M162" s="268"/>
      <c r="N162" s="269">
        <f t="shared" si="16"/>
        <v>0</v>
      </c>
      <c r="O162" s="270"/>
      <c r="P162" s="270"/>
      <c r="Q162" s="271"/>
      <c r="R162" s="36"/>
    </row>
    <row r="163" spans="2:18" ht="13.5" outlineLevel="1">
      <c r="B163" s="35"/>
      <c r="C163" s="132"/>
      <c r="D163" s="133" t="s">
        <v>54</v>
      </c>
      <c r="E163" s="192" t="s">
        <v>407</v>
      </c>
      <c r="F163" s="261" t="s">
        <v>418</v>
      </c>
      <c r="G163" s="261"/>
      <c r="H163" s="261"/>
      <c r="I163" s="261"/>
      <c r="J163" s="19" t="s">
        <v>59</v>
      </c>
      <c r="K163" s="134">
        <v>1</v>
      </c>
      <c r="L163" s="257"/>
      <c r="M163" s="257"/>
      <c r="N163" s="258">
        <f t="shared" si="16"/>
        <v>0</v>
      </c>
      <c r="O163" s="258"/>
      <c r="P163" s="258"/>
      <c r="Q163" s="258"/>
      <c r="R163" s="36"/>
    </row>
    <row r="164" spans="2:18" ht="13.5" outlineLevel="1">
      <c r="B164" s="35"/>
      <c r="C164" s="140"/>
      <c r="D164" s="141" t="s">
        <v>57</v>
      </c>
      <c r="E164" s="142">
        <v>63126037</v>
      </c>
      <c r="F164" s="264" t="s">
        <v>154</v>
      </c>
      <c r="G164" s="265"/>
      <c r="H164" s="265"/>
      <c r="I164" s="266"/>
      <c r="J164" s="21" t="s">
        <v>59</v>
      </c>
      <c r="K164" s="143">
        <v>1</v>
      </c>
      <c r="L164" s="267"/>
      <c r="M164" s="268"/>
      <c r="N164" s="269">
        <f t="shared" si="16"/>
        <v>0</v>
      </c>
      <c r="O164" s="270"/>
      <c r="P164" s="270"/>
      <c r="Q164" s="271"/>
      <c r="R164" s="36"/>
    </row>
    <row r="165" spans="2:18" ht="13.5" outlineLevel="1">
      <c r="B165" s="35"/>
      <c r="C165" s="132"/>
      <c r="D165" s="133" t="s">
        <v>54</v>
      </c>
      <c r="E165" s="192">
        <v>591141111</v>
      </c>
      <c r="F165" s="261" t="s">
        <v>156</v>
      </c>
      <c r="G165" s="261"/>
      <c r="H165" s="261"/>
      <c r="I165" s="261"/>
      <c r="J165" s="19" t="s">
        <v>55</v>
      </c>
      <c r="K165" s="134">
        <v>0.7065</v>
      </c>
      <c r="L165" s="257"/>
      <c r="M165" s="257"/>
      <c r="N165" s="258">
        <f t="shared" si="16"/>
        <v>0</v>
      </c>
      <c r="O165" s="258"/>
      <c r="P165" s="258"/>
      <c r="Q165" s="258"/>
      <c r="R165" s="36"/>
    </row>
    <row r="166" spans="2:18" ht="13.5" outlineLevel="1">
      <c r="B166" s="35"/>
      <c r="C166" s="140"/>
      <c r="D166" s="141" t="s">
        <v>57</v>
      </c>
      <c r="E166" s="142">
        <v>58381008</v>
      </c>
      <c r="F166" s="264" t="s">
        <v>157</v>
      </c>
      <c r="G166" s="265"/>
      <c r="H166" s="265"/>
      <c r="I166" s="266"/>
      <c r="J166" s="21" t="s">
        <v>55</v>
      </c>
      <c r="K166" s="143">
        <v>0.7771500000000001</v>
      </c>
      <c r="L166" s="267"/>
      <c r="M166" s="268"/>
      <c r="N166" s="269">
        <f t="shared" si="16"/>
        <v>0</v>
      </c>
      <c r="O166" s="270"/>
      <c r="P166" s="270"/>
      <c r="Q166" s="271"/>
      <c r="R166" s="36"/>
    </row>
    <row r="167" spans="2:18" s="129" customFormat="1" ht="12.75">
      <c r="B167" s="124"/>
      <c r="C167" s="130"/>
      <c r="D167" s="131" t="s">
        <v>155</v>
      </c>
      <c r="E167" s="131"/>
      <c r="F167" s="131"/>
      <c r="G167" s="131"/>
      <c r="H167" s="131"/>
      <c r="I167" s="131"/>
      <c r="J167" s="18"/>
      <c r="K167" s="131"/>
      <c r="L167" s="164"/>
      <c r="M167" s="164"/>
      <c r="N167" s="263">
        <f>SUM(N168:Q184)</f>
        <v>0</v>
      </c>
      <c r="O167" s="263"/>
      <c r="P167" s="263"/>
      <c r="Q167" s="263"/>
      <c r="R167" s="128"/>
    </row>
    <row r="168" spans="2:18" ht="27.75" customHeight="1" outlineLevel="1">
      <c r="B168" s="35"/>
      <c r="C168" s="132"/>
      <c r="D168" s="133" t="s">
        <v>54</v>
      </c>
      <c r="E168" s="193">
        <v>131351100</v>
      </c>
      <c r="F168" s="272" t="s">
        <v>422</v>
      </c>
      <c r="G168" s="272"/>
      <c r="H168" s="272"/>
      <c r="I168" s="272"/>
      <c r="J168" s="19" t="s">
        <v>56</v>
      </c>
      <c r="K168" s="134">
        <v>7.44</v>
      </c>
      <c r="L168" s="257"/>
      <c r="M168" s="257"/>
      <c r="N168" s="258">
        <f>ROUND(L168*K168,2)</f>
        <v>0</v>
      </c>
      <c r="O168" s="258"/>
      <c r="P168" s="258"/>
      <c r="Q168" s="258"/>
      <c r="R168" s="36"/>
    </row>
    <row r="169" spans="2:18" s="136" customFormat="1" ht="13.5" outlineLevel="1">
      <c r="B169" s="135"/>
      <c r="D169" s="137"/>
      <c r="E169" s="191" t="s">
        <v>135</v>
      </c>
      <c r="F169" s="259" t="s">
        <v>158</v>
      </c>
      <c r="G169" s="259">
        <f aca="true" t="shared" si="17" ref="G169:I169">2.2*2.2*2.1</f>
        <v>10.164000000000001</v>
      </c>
      <c r="H169" s="259">
        <f t="shared" si="17"/>
        <v>10.164000000000001</v>
      </c>
      <c r="I169" s="259">
        <f t="shared" si="17"/>
        <v>10.164000000000001</v>
      </c>
      <c r="J169" s="20"/>
      <c r="K169" s="138">
        <v>7.44</v>
      </c>
      <c r="L169" s="163"/>
      <c r="M169" s="163"/>
      <c r="R169" s="139"/>
    </row>
    <row r="170" spans="2:18" s="79" customFormat="1" ht="11.25" customHeight="1" outlineLevel="1">
      <c r="B170" s="144"/>
      <c r="C170" s="145"/>
      <c r="D170" s="145" t="s">
        <v>54</v>
      </c>
      <c r="E170" s="192">
        <v>162351103</v>
      </c>
      <c r="F170" s="261" t="s">
        <v>387</v>
      </c>
      <c r="G170" s="261"/>
      <c r="H170" s="261"/>
      <c r="I170" s="261"/>
      <c r="J170" s="19" t="s">
        <v>56</v>
      </c>
      <c r="K170" s="134">
        <v>0.8094959999999993</v>
      </c>
      <c r="L170" s="257"/>
      <c r="M170" s="257"/>
      <c r="N170" s="262">
        <f>ROUND(L170*K170,2)</f>
        <v>0</v>
      </c>
      <c r="O170" s="262"/>
      <c r="P170" s="262"/>
      <c r="Q170" s="262"/>
      <c r="R170" s="146"/>
    </row>
    <row r="171" spans="2:18" s="137" customFormat="1" ht="33.75" outlineLevel="1">
      <c r="B171" s="155"/>
      <c r="C171" s="156"/>
      <c r="D171" s="156"/>
      <c r="E171" s="191" t="s">
        <v>119</v>
      </c>
      <c r="F171" s="259" t="s">
        <v>92</v>
      </c>
      <c r="G171" s="260"/>
      <c r="H171" s="260"/>
      <c r="I171" s="260"/>
      <c r="J171" s="20"/>
      <c r="K171" s="138">
        <v>0.8094959999999993</v>
      </c>
      <c r="L171" s="163"/>
      <c r="M171" s="163"/>
      <c r="N171" s="157"/>
      <c r="O171" s="157"/>
      <c r="P171" s="157"/>
      <c r="Q171" s="157"/>
      <c r="R171" s="158"/>
    </row>
    <row r="172" spans="2:18" s="79" customFormat="1" ht="11.25" customHeight="1" outlineLevel="1">
      <c r="B172" s="144"/>
      <c r="C172" s="145"/>
      <c r="D172" s="145" t="s">
        <v>54</v>
      </c>
      <c r="E172" s="192">
        <v>171251101</v>
      </c>
      <c r="F172" s="261" t="s">
        <v>93</v>
      </c>
      <c r="G172" s="261"/>
      <c r="H172" s="261"/>
      <c r="I172" s="261"/>
      <c r="J172" s="19" t="s">
        <v>56</v>
      </c>
      <c r="K172" s="134">
        <v>0.8094959999999993</v>
      </c>
      <c r="L172" s="257"/>
      <c r="M172" s="257"/>
      <c r="N172" s="262">
        <f>ROUND(L172*K172,2)</f>
        <v>0</v>
      </c>
      <c r="O172" s="262"/>
      <c r="P172" s="262"/>
      <c r="Q172" s="262"/>
      <c r="R172" s="146"/>
    </row>
    <row r="173" spans="2:18" s="137" customFormat="1" ht="11.25" customHeight="1" outlineLevel="1">
      <c r="B173" s="155"/>
      <c r="C173" s="156"/>
      <c r="D173" s="156"/>
      <c r="E173" s="191" t="s">
        <v>94</v>
      </c>
      <c r="F173" s="259" t="s">
        <v>92</v>
      </c>
      <c r="G173" s="260"/>
      <c r="H173" s="260"/>
      <c r="I173" s="260"/>
      <c r="J173" s="20"/>
      <c r="K173" s="138">
        <v>0.8094959999999993</v>
      </c>
      <c r="L173" s="163"/>
      <c r="M173" s="163"/>
      <c r="N173" s="157"/>
      <c r="O173" s="157"/>
      <c r="P173" s="157"/>
      <c r="Q173" s="157"/>
      <c r="R173" s="158"/>
    </row>
    <row r="174" spans="2:18" s="79" customFormat="1" ht="13.5" outlineLevel="1">
      <c r="B174" s="144"/>
      <c r="C174" s="145"/>
      <c r="D174" s="145" t="s">
        <v>54</v>
      </c>
      <c r="E174" s="193">
        <v>174151101</v>
      </c>
      <c r="F174" s="272" t="s">
        <v>98</v>
      </c>
      <c r="G174" s="272"/>
      <c r="H174" s="272"/>
      <c r="I174" s="272"/>
      <c r="J174" s="19" t="s">
        <v>56</v>
      </c>
      <c r="K174" s="134">
        <v>6.630504000000001</v>
      </c>
      <c r="L174" s="257"/>
      <c r="M174" s="257"/>
      <c r="N174" s="262">
        <f>ROUND(L174*K174,2)</f>
        <v>0</v>
      </c>
      <c r="O174" s="262"/>
      <c r="P174" s="262"/>
      <c r="Q174" s="262"/>
      <c r="R174" s="146"/>
    </row>
    <row r="175" spans="2:18" s="137" customFormat="1" ht="13.5" outlineLevel="1">
      <c r="B175" s="155"/>
      <c r="C175" s="156"/>
      <c r="D175" s="156"/>
      <c r="E175" s="191" t="s">
        <v>166</v>
      </c>
      <c r="F175" s="259" t="s">
        <v>136</v>
      </c>
      <c r="G175" s="259">
        <f aca="true" t="shared" si="18" ref="G175:I175">2.2*2.2*2.1</f>
        <v>10.164000000000001</v>
      </c>
      <c r="H175" s="259">
        <f t="shared" si="18"/>
        <v>10.164000000000001</v>
      </c>
      <c r="I175" s="259">
        <f t="shared" si="18"/>
        <v>10.164000000000001</v>
      </c>
      <c r="J175" s="20"/>
      <c r="K175" s="138">
        <v>5.744400000000001</v>
      </c>
      <c r="L175" s="163"/>
      <c r="M175" s="163"/>
      <c r="N175" s="157"/>
      <c r="O175" s="157"/>
      <c r="P175" s="157"/>
      <c r="Q175" s="157"/>
      <c r="R175" s="158"/>
    </row>
    <row r="176" spans="2:18" s="137" customFormat="1" ht="13.5" outlineLevel="1">
      <c r="B176" s="155"/>
      <c r="C176" s="156"/>
      <c r="D176" s="156"/>
      <c r="E176" s="198" t="s">
        <v>167</v>
      </c>
      <c r="F176" s="297" t="s">
        <v>120</v>
      </c>
      <c r="G176" s="298">
        <f aca="true" t="shared" si="19" ref="G176:I176">(1.5*(0.8-0.4)*0.9)*14</f>
        <v>7.560000000000002</v>
      </c>
      <c r="H176" s="298">
        <f t="shared" si="19"/>
        <v>7.560000000000002</v>
      </c>
      <c r="I176" s="298">
        <f t="shared" si="19"/>
        <v>7.560000000000002</v>
      </c>
      <c r="J176" s="20"/>
      <c r="K176" s="138">
        <v>0.8861040000000001</v>
      </c>
      <c r="L176" s="163"/>
      <c r="M176" s="163"/>
      <c r="N176" s="157"/>
      <c r="O176" s="157"/>
      <c r="P176" s="157"/>
      <c r="Q176" s="157"/>
      <c r="R176" s="158"/>
    </row>
    <row r="177" spans="2:18" ht="13.5" outlineLevel="1">
      <c r="B177" s="35"/>
      <c r="C177" s="132"/>
      <c r="D177" s="133" t="s">
        <v>54</v>
      </c>
      <c r="E177" s="192">
        <v>894411311</v>
      </c>
      <c r="F177" s="261" t="s">
        <v>159</v>
      </c>
      <c r="G177" s="261"/>
      <c r="H177" s="261"/>
      <c r="I177" s="261"/>
      <c r="J177" s="19" t="s">
        <v>59</v>
      </c>
      <c r="K177" s="134">
        <v>6</v>
      </c>
      <c r="L177" s="257"/>
      <c r="M177" s="257"/>
      <c r="N177" s="258">
        <f aca="true" t="shared" si="20" ref="N177:N184">ROUND(L177*K177,2)</f>
        <v>0</v>
      </c>
      <c r="O177" s="258"/>
      <c r="P177" s="258"/>
      <c r="Q177" s="258"/>
      <c r="R177" s="36"/>
    </row>
    <row r="178" spans="2:18" ht="13.5" outlineLevel="1">
      <c r="B178" s="35"/>
      <c r="C178" s="140"/>
      <c r="D178" s="141" t="s">
        <v>57</v>
      </c>
      <c r="E178" s="142" t="s">
        <v>408</v>
      </c>
      <c r="F178" s="264" t="s">
        <v>160</v>
      </c>
      <c r="G178" s="265"/>
      <c r="H178" s="265"/>
      <c r="I178" s="266"/>
      <c r="J178" s="21" t="s">
        <v>59</v>
      </c>
      <c r="K178" s="143">
        <v>6</v>
      </c>
      <c r="L178" s="267"/>
      <c r="M178" s="268"/>
      <c r="N178" s="269">
        <f t="shared" si="20"/>
        <v>0</v>
      </c>
      <c r="O178" s="270"/>
      <c r="P178" s="270"/>
      <c r="Q178" s="271"/>
      <c r="R178" s="36"/>
    </row>
    <row r="179" spans="2:18" ht="13.5" outlineLevel="1">
      <c r="B179" s="35"/>
      <c r="C179" s="132"/>
      <c r="D179" s="133" t="s">
        <v>54</v>
      </c>
      <c r="E179" s="192">
        <v>894414211</v>
      </c>
      <c r="F179" s="261" t="s">
        <v>129</v>
      </c>
      <c r="G179" s="261"/>
      <c r="H179" s="261"/>
      <c r="I179" s="261"/>
      <c r="J179" s="19" t="s">
        <v>59</v>
      </c>
      <c r="K179" s="134">
        <v>1</v>
      </c>
      <c r="L179" s="257"/>
      <c r="M179" s="257"/>
      <c r="N179" s="258">
        <f t="shared" si="20"/>
        <v>0</v>
      </c>
      <c r="O179" s="258"/>
      <c r="P179" s="258"/>
      <c r="Q179" s="258"/>
      <c r="R179" s="36"/>
    </row>
    <row r="180" spans="2:18" ht="13.5" outlineLevel="1">
      <c r="B180" s="35"/>
      <c r="C180" s="140"/>
      <c r="D180" s="141" t="s">
        <v>57</v>
      </c>
      <c r="E180" s="142">
        <v>59225776</v>
      </c>
      <c r="F180" s="264" t="s">
        <v>161</v>
      </c>
      <c r="G180" s="265"/>
      <c r="H180" s="265"/>
      <c r="I180" s="266"/>
      <c r="J180" s="21" t="s">
        <v>59</v>
      </c>
      <c r="K180" s="143">
        <v>1</v>
      </c>
      <c r="L180" s="267"/>
      <c r="M180" s="268"/>
      <c r="N180" s="269">
        <f t="shared" si="20"/>
        <v>0</v>
      </c>
      <c r="O180" s="270"/>
      <c r="P180" s="270"/>
      <c r="Q180" s="271"/>
      <c r="R180" s="36"/>
    </row>
    <row r="181" spans="2:18" ht="13.5" outlineLevel="1">
      <c r="B181" s="35"/>
      <c r="C181" s="132"/>
      <c r="D181" s="133" t="s">
        <v>54</v>
      </c>
      <c r="E181" s="192" t="s">
        <v>407</v>
      </c>
      <c r="F181" s="261" t="s">
        <v>418</v>
      </c>
      <c r="G181" s="261"/>
      <c r="H181" s="261"/>
      <c r="I181" s="261"/>
      <c r="J181" s="19" t="s">
        <v>59</v>
      </c>
      <c r="K181" s="134">
        <v>1</v>
      </c>
      <c r="L181" s="257"/>
      <c r="M181" s="257"/>
      <c r="N181" s="258">
        <f t="shared" si="20"/>
        <v>0</v>
      </c>
      <c r="O181" s="258"/>
      <c r="P181" s="258"/>
      <c r="Q181" s="258"/>
      <c r="R181" s="36"/>
    </row>
    <row r="182" spans="2:18" ht="25.5" customHeight="1" outlineLevel="1">
      <c r="B182" s="35"/>
      <c r="C182" s="140"/>
      <c r="D182" s="141" t="s">
        <v>57</v>
      </c>
      <c r="E182" s="142" t="s">
        <v>397</v>
      </c>
      <c r="F182" s="264" t="s">
        <v>163</v>
      </c>
      <c r="G182" s="265"/>
      <c r="H182" s="265"/>
      <c r="I182" s="266"/>
      <c r="J182" s="21" t="s">
        <v>59</v>
      </c>
      <c r="K182" s="143">
        <v>1</v>
      </c>
      <c r="L182" s="267"/>
      <c r="M182" s="268"/>
      <c r="N182" s="269">
        <f t="shared" si="20"/>
        <v>0</v>
      </c>
      <c r="O182" s="270"/>
      <c r="P182" s="270"/>
      <c r="Q182" s="271"/>
      <c r="R182" s="36"/>
    </row>
    <row r="183" spans="2:18" ht="13.5" outlineLevel="1">
      <c r="B183" s="35"/>
      <c r="C183" s="132"/>
      <c r="D183" s="133" t="s">
        <v>54</v>
      </c>
      <c r="E183" s="192">
        <v>591141111</v>
      </c>
      <c r="F183" s="261" t="s">
        <v>156</v>
      </c>
      <c r="G183" s="261"/>
      <c r="H183" s="261"/>
      <c r="I183" s="261"/>
      <c r="J183" s="19" t="s">
        <v>55</v>
      </c>
      <c r="K183" s="134">
        <v>0.7065</v>
      </c>
      <c r="L183" s="257"/>
      <c r="M183" s="257"/>
      <c r="N183" s="258">
        <f t="shared" si="20"/>
        <v>0</v>
      </c>
      <c r="O183" s="258"/>
      <c r="P183" s="258"/>
      <c r="Q183" s="258"/>
      <c r="R183" s="36"/>
    </row>
    <row r="184" spans="2:18" ht="13.5" outlineLevel="1">
      <c r="B184" s="35"/>
      <c r="C184" s="140"/>
      <c r="D184" s="141" t="s">
        <v>57</v>
      </c>
      <c r="E184" s="142">
        <v>58381008</v>
      </c>
      <c r="F184" s="264" t="s">
        <v>157</v>
      </c>
      <c r="G184" s="265"/>
      <c r="H184" s="265"/>
      <c r="I184" s="266"/>
      <c r="J184" s="21" t="s">
        <v>55</v>
      </c>
      <c r="K184" s="143">
        <v>0.7771500000000001</v>
      </c>
      <c r="L184" s="267"/>
      <c r="M184" s="268"/>
      <c r="N184" s="269">
        <f t="shared" si="20"/>
        <v>0</v>
      </c>
      <c r="O184" s="270"/>
      <c r="P184" s="270"/>
      <c r="Q184" s="271"/>
      <c r="R184" s="36"/>
    </row>
    <row r="185" spans="2:18" s="129" customFormat="1" ht="12.75">
      <c r="B185" s="124"/>
      <c r="C185" s="130"/>
      <c r="D185" s="131" t="s">
        <v>388</v>
      </c>
      <c r="E185" s="131"/>
      <c r="F185" s="131"/>
      <c r="G185" s="131"/>
      <c r="H185" s="131"/>
      <c r="I185" s="131"/>
      <c r="J185" s="18"/>
      <c r="K185" s="131"/>
      <c r="L185" s="164"/>
      <c r="M185" s="164"/>
      <c r="N185" s="263">
        <f>SUM(N186:Q209)</f>
        <v>0</v>
      </c>
      <c r="O185" s="263"/>
      <c r="P185" s="263"/>
      <c r="Q185" s="263"/>
      <c r="R185" s="128"/>
    </row>
    <row r="186" spans="2:18" ht="27.75" customHeight="1" outlineLevel="1">
      <c r="B186" s="35"/>
      <c r="C186" s="132"/>
      <c r="D186" s="133" t="s">
        <v>54</v>
      </c>
      <c r="E186" s="192">
        <v>132351103</v>
      </c>
      <c r="F186" s="261" t="s">
        <v>90</v>
      </c>
      <c r="G186" s="261"/>
      <c r="H186" s="261"/>
      <c r="I186" s="261"/>
      <c r="J186" s="19" t="s">
        <v>56</v>
      </c>
      <c r="K186" s="134">
        <v>85.54995454545455</v>
      </c>
      <c r="L186" s="257"/>
      <c r="M186" s="257"/>
      <c r="N186" s="258">
        <f>ROUND(L186*K186,2)</f>
        <v>0</v>
      </c>
      <c r="O186" s="258"/>
      <c r="P186" s="258"/>
      <c r="Q186" s="258"/>
      <c r="R186" s="36"/>
    </row>
    <row r="187" spans="2:18" s="137" customFormat="1" ht="13.5" outlineLevel="1">
      <c r="B187" s="155"/>
      <c r="C187" s="156"/>
      <c r="D187" s="156"/>
      <c r="E187" s="191" t="s">
        <v>170</v>
      </c>
      <c r="F187" s="259" t="s">
        <v>172</v>
      </c>
      <c r="G187" s="259">
        <f aca="true" t="shared" si="21" ref="G187:I187">48.25*(1.59+1.69+1.59+1.35+1.42+1.43+1.4+1.48+1.46+1.46+1.45)/11*(0.8+1.2)/2</f>
        <v>71.58545454545455</v>
      </c>
      <c r="H187" s="259">
        <f t="shared" si="21"/>
        <v>71.58545454545455</v>
      </c>
      <c r="I187" s="259">
        <f t="shared" si="21"/>
        <v>71.58545454545455</v>
      </c>
      <c r="J187" s="20"/>
      <c r="K187" s="138">
        <v>71.58545454545455</v>
      </c>
      <c r="L187" s="163"/>
      <c r="M187" s="163"/>
      <c r="N187" s="157"/>
      <c r="O187" s="157"/>
      <c r="P187" s="157"/>
      <c r="Q187" s="157"/>
      <c r="R187" s="158"/>
    </row>
    <row r="188" spans="2:18" s="136" customFormat="1" ht="13.5" outlineLevel="1">
      <c r="B188" s="135"/>
      <c r="D188" s="137"/>
      <c r="E188" s="191" t="s">
        <v>171</v>
      </c>
      <c r="F188" s="259" t="s">
        <v>173</v>
      </c>
      <c r="G188" s="260">
        <f aca="true" t="shared" si="22" ref="G188:I188">9*(1.45+1.33+0.77+0.74)/4*(0.8+1.2)/2</f>
        <v>9.6525</v>
      </c>
      <c r="H188" s="260">
        <f t="shared" si="22"/>
        <v>9.6525</v>
      </c>
      <c r="I188" s="260">
        <f t="shared" si="22"/>
        <v>9.6525</v>
      </c>
      <c r="J188" s="20"/>
      <c r="K188" s="138">
        <v>9.6525</v>
      </c>
      <c r="L188" s="163"/>
      <c r="M188" s="163"/>
      <c r="R188" s="139"/>
    </row>
    <row r="189" spans="2:18" s="136" customFormat="1" ht="13.5" outlineLevel="1">
      <c r="B189" s="135"/>
      <c r="D189" s="137"/>
      <c r="E189" s="191" t="s">
        <v>162</v>
      </c>
      <c r="F189" s="259" t="s">
        <v>174</v>
      </c>
      <c r="G189" s="260">
        <f aca="true" t="shared" si="23" ref="G189:I189">3.3*(1.13+1.36+1.43)/3*(0.8+1.2)/2</f>
        <v>4.312</v>
      </c>
      <c r="H189" s="260">
        <f t="shared" si="23"/>
        <v>4.312</v>
      </c>
      <c r="I189" s="260">
        <f t="shared" si="23"/>
        <v>4.312</v>
      </c>
      <c r="J189" s="20"/>
      <c r="K189" s="138">
        <v>4.312</v>
      </c>
      <c r="L189" s="163"/>
      <c r="M189" s="163"/>
      <c r="R189" s="139"/>
    </row>
    <row r="190" spans="2:18" ht="13.5" outlineLevel="1">
      <c r="B190" s="35"/>
      <c r="C190" s="132"/>
      <c r="D190" s="132" t="s">
        <v>54</v>
      </c>
      <c r="E190" s="192" t="s">
        <v>82</v>
      </c>
      <c r="F190" s="261" t="s">
        <v>67</v>
      </c>
      <c r="G190" s="261"/>
      <c r="H190" s="261"/>
      <c r="I190" s="261"/>
      <c r="J190" s="19" t="s">
        <v>56</v>
      </c>
      <c r="K190" s="134">
        <v>64.31945454545455</v>
      </c>
      <c r="L190" s="257"/>
      <c r="M190" s="257"/>
      <c r="N190" s="258">
        <f>ROUND(L190*K190,2)</f>
        <v>0</v>
      </c>
      <c r="O190" s="258"/>
      <c r="P190" s="258"/>
      <c r="Q190" s="258"/>
      <c r="R190" s="36"/>
    </row>
    <row r="191" spans="2:18" s="136" customFormat="1" ht="13.5" outlineLevel="1">
      <c r="B191" s="135"/>
      <c r="E191" s="191" t="s">
        <v>100</v>
      </c>
      <c r="F191" s="259" t="s">
        <v>92</v>
      </c>
      <c r="G191" s="259"/>
      <c r="H191" s="259"/>
      <c r="I191" s="259"/>
      <c r="J191" s="20"/>
      <c r="K191" s="138">
        <v>64.31945454545455</v>
      </c>
      <c r="L191" s="163"/>
      <c r="M191" s="163"/>
      <c r="R191" s="139"/>
    </row>
    <row r="192" spans="2:18" ht="13.5" outlineLevel="1">
      <c r="B192" s="35"/>
      <c r="C192" s="132"/>
      <c r="D192" s="132" t="s">
        <v>54</v>
      </c>
      <c r="E192" s="192">
        <v>451572111</v>
      </c>
      <c r="F192" s="261" t="s">
        <v>86</v>
      </c>
      <c r="G192" s="261"/>
      <c r="H192" s="261"/>
      <c r="I192" s="261"/>
      <c r="J192" s="19" t="s">
        <v>56</v>
      </c>
      <c r="K192" s="134">
        <v>7.266</v>
      </c>
      <c r="L192" s="257"/>
      <c r="M192" s="257"/>
      <c r="N192" s="258">
        <f>ROUND(L192*K192,2)</f>
        <v>0</v>
      </c>
      <c r="O192" s="258"/>
      <c r="P192" s="258"/>
      <c r="Q192" s="258"/>
      <c r="R192" s="36"/>
    </row>
    <row r="193" spans="2:18" s="136" customFormat="1" ht="13.5" outlineLevel="1">
      <c r="B193" s="135"/>
      <c r="D193" s="137"/>
      <c r="E193" s="191" t="s">
        <v>170</v>
      </c>
      <c r="F193" s="259" t="s">
        <v>175</v>
      </c>
      <c r="G193" s="260">
        <f aca="true" t="shared" si="24" ref="G193:I193">48.25*0.6*0.2</f>
        <v>5.79</v>
      </c>
      <c r="H193" s="260">
        <f t="shared" si="24"/>
        <v>5.79</v>
      </c>
      <c r="I193" s="260">
        <f t="shared" si="24"/>
        <v>5.79</v>
      </c>
      <c r="J193" s="20"/>
      <c r="K193" s="138">
        <v>5.79</v>
      </c>
      <c r="L193" s="163"/>
      <c r="M193" s="163"/>
      <c r="R193" s="139"/>
    </row>
    <row r="194" spans="2:18" s="136" customFormat="1" ht="13.5" outlineLevel="1">
      <c r="B194" s="135"/>
      <c r="D194" s="137"/>
      <c r="E194" s="191" t="s">
        <v>171</v>
      </c>
      <c r="F194" s="259" t="s">
        <v>176</v>
      </c>
      <c r="G194" s="260">
        <f aca="true" t="shared" si="25" ref="G194:I194">9*0.6*0.2</f>
        <v>1.0799999999999998</v>
      </c>
      <c r="H194" s="260">
        <f t="shared" si="25"/>
        <v>1.0799999999999998</v>
      </c>
      <c r="I194" s="260">
        <f t="shared" si="25"/>
        <v>1.0799999999999998</v>
      </c>
      <c r="J194" s="20"/>
      <c r="K194" s="138">
        <v>1.0799999999999998</v>
      </c>
      <c r="L194" s="163"/>
      <c r="M194" s="163"/>
      <c r="R194" s="139"/>
    </row>
    <row r="195" spans="2:18" s="136" customFormat="1" ht="13.5" outlineLevel="1">
      <c r="B195" s="135"/>
      <c r="D195" s="137"/>
      <c r="E195" s="191" t="s">
        <v>162</v>
      </c>
      <c r="F195" s="259" t="s">
        <v>177</v>
      </c>
      <c r="G195" s="260">
        <f aca="true" t="shared" si="26" ref="G195:I195">3.3*0.6*0.2</f>
        <v>0.39599999999999996</v>
      </c>
      <c r="H195" s="260">
        <f t="shared" si="26"/>
        <v>0.39599999999999996</v>
      </c>
      <c r="I195" s="260">
        <f t="shared" si="26"/>
        <v>0.39599999999999996</v>
      </c>
      <c r="J195" s="20"/>
      <c r="K195" s="138">
        <v>0.39599999999999996</v>
      </c>
      <c r="L195" s="163"/>
      <c r="M195" s="163"/>
      <c r="R195" s="139"/>
    </row>
    <row r="196" spans="2:18" ht="13.5" outlineLevel="1">
      <c r="B196" s="35"/>
      <c r="C196" s="132"/>
      <c r="D196" s="132" t="s">
        <v>54</v>
      </c>
      <c r="E196" s="192">
        <v>871161141</v>
      </c>
      <c r="F196" s="307" t="s">
        <v>178</v>
      </c>
      <c r="G196" s="307"/>
      <c r="H196" s="307"/>
      <c r="I196" s="307"/>
      <c r="J196" s="19" t="s">
        <v>60</v>
      </c>
      <c r="K196" s="134">
        <v>9</v>
      </c>
      <c r="L196" s="304"/>
      <c r="M196" s="305"/>
      <c r="N196" s="306">
        <f>ROUND(L196*K196,2)</f>
        <v>0</v>
      </c>
      <c r="O196" s="306"/>
      <c r="P196" s="306"/>
      <c r="Q196" s="306"/>
      <c r="R196" s="36"/>
    </row>
    <row r="197" spans="2:18" s="136" customFormat="1" ht="13.5" outlineLevel="1">
      <c r="B197" s="135"/>
      <c r="D197" s="137"/>
      <c r="E197" s="191" t="s">
        <v>171</v>
      </c>
      <c r="F197" s="259" t="s">
        <v>107</v>
      </c>
      <c r="G197" s="260">
        <f aca="true" t="shared" si="27" ref="G197:I197">9*0.6*0.2</f>
        <v>1.0799999999999998</v>
      </c>
      <c r="H197" s="260">
        <f t="shared" si="27"/>
        <v>1.0799999999999998</v>
      </c>
      <c r="I197" s="260">
        <f t="shared" si="27"/>
        <v>1.0799999999999998</v>
      </c>
      <c r="J197" s="20"/>
      <c r="K197" s="138">
        <v>9</v>
      </c>
      <c r="L197" s="163"/>
      <c r="M197" s="163"/>
      <c r="R197" s="139"/>
    </row>
    <row r="198" spans="2:18" ht="13.5" outlineLevel="1">
      <c r="B198" s="35"/>
      <c r="C198" s="132"/>
      <c r="D198" s="132" t="s">
        <v>54</v>
      </c>
      <c r="E198" s="192">
        <v>871181141</v>
      </c>
      <c r="F198" s="307" t="s">
        <v>179</v>
      </c>
      <c r="G198" s="307"/>
      <c r="H198" s="307"/>
      <c r="I198" s="307"/>
      <c r="J198" s="19" t="s">
        <v>60</v>
      </c>
      <c r="K198" s="134">
        <v>51.55</v>
      </c>
      <c r="L198" s="304"/>
      <c r="M198" s="305"/>
      <c r="N198" s="306">
        <f>ROUND(L198*K198,2)</f>
        <v>0</v>
      </c>
      <c r="O198" s="306"/>
      <c r="P198" s="306"/>
      <c r="Q198" s="306"/>
      <c r="R198" s="36"/>
    </row>
    <row r="199" spans="2:18" s="136" customFormat="1" ht="13.5" outlineLevel="1">
      <c r="B199" s="135"/>
      <c r="D199" s="137"/>
      <c r="E199" s="191" t="s">
        <v>170</v>
      </c>
      <c r="F199" s="259" t="s">
        <v>180</v>
      </c>
      <c r="G199" s="260">
        <f aca="true" t="shared" si="28" ref="G199:I199">48.25*0.6*0.2</f>
        <v>5.79</v>
      </c>
      <c r="H199" s="260">
        <f t="shared" si="28"/>
        <v>5.79</v>
      </c>
      <c r="I199" s="260">
        <f t="shared" si="28"/>
        <v>5.79</v>
      </c>
      <c r="J199" s="20"/>
      <c r="K199" s="138">
        <v>48.25</v>
      </c>
      <c r="L199" s="163"/>
      <c r="M199" s="163"/>
      <c r="R199" s="139"/>
    </row>
    <row r="200" spans="2:18" s="136" customFormat="1" ht="13.5" outlineLevel="1">
      <c r="B200" s="135"/>
      <c r="D200" s="137"/>
      <c r="E200" s="191" t="s">
        <v>162</v>
      </c>
      <c r="F200" s="259" t="s">
        <v>181</v>
      </c>
      <c r="G200" s="260">
        <f aca="true" t="shared" si="29" ref="G200:I200">3.3*0.6*0.2</f>
        <v>0.39599999999999996</v>
      </c>
      <c r="H200" s="260">
        <f t="shared" si="29"/>
        <v>0.39599999999999996</v>
      </c>
      <c r="I200" s="260">
        <f t="shared" si="29"/>
        <v>0.39599999999999996</v>
      </c>
      <c r="J200" s="20"/>
      <c r="K200" s="138">
        <v>3.3</v>
      </c>
      <c r="L200" s="163"/>
      <c r="M200" s="163"/>
      <c r="R200" s="139"/>
    </row>
    <row r="201" spans="2:18" ht="13.5" outlineLevel="1">
      <c r="B201" s="35"/>
      <c r="C201" s="140"/>
      <c r="D201" s="140" t="s">
        <v>57</v>
      </c>
      <c r="E201" s="142">
        <v>28613170</v>
      </c>
      <c r="F201" s="264" t="s">
        <v>182</v>
      </c>
      <c r="G201" s="265"/>
      <c r="H201" s="265"/>
      <c r="I201" s="266"/>
      <c r="J201" s="21" t="s">
        <v>60</v>
      </c>
      <c r="K201" s="143">
        <v>9.9</v>
      </c>
      <c r="L201" s="267"/>
      <c r="M201" s="268"/>
      <c r="N201" s="269">
        <f aca="true" t="shared" si="30" ref="N201">ROUND(L201*K201,2)</f>
        <v>0</v>
      </c>
      <c r="O201" s="270"/>
      <c r="P201" s="270"/>
      <c r="Q201" s="271"/>
      <c r="R201" s="36"/>
    </row>
    <row r="202" spans="2:18" ht="13.5" outlineLevel="1">
      <c r="B202" s="35"/>
      <c r="C202" s="140"/>
      <c r="D202" s="140" t="s">
        <v>57</v>
      </c>
      <c r="E202" s="142">
        <v>28613172</v>
      </c>
      <c r="F202" s="264" t="s">
        <v>183</v>
      </c>
      <c r="G202" s="265"/>
      <c r="H202" s="265"/>
      <c r="I202" s="266"/>
      <c r="J202" s="21" t="s">
        <v>60</v>
      </c>
      <c r="K202" s="143">
        <v>56.705</v>
      </c>
      <c r="L202" s="267"/>
      <c r="M202" s="268"/>
      <c r="N202" s="269">
        <f aca="true" t="shared" si="31" ref="N202">ROUND(L202*K202,2)</f>
        <v>0</v>
      </c>
      <c r="O202" s="270"/>
      <c r="P202" s="270"/>
      <c r="Q202" s="271"/>
      <c r="R202" s="36"/>
    </row>
    <row r="203" spans="2:18" ht="13.5" outlineLevel="1">
      <c r="B203" s="35"/>
      <c r="C203" s="132"/>
      <c r="D203" s="133" t="s">
        <v>54</v>
      </c>
      <c r="E203" s="192">
        <v>891211112</v>
      </c>
      <c r="F203" s="261" t="s">
        <v>186</v>
      </c>
      <c r="G203" s="261"/>
      <c r="H203" s="261"/>
      <c r="I203" s="261"/>
      <c r="J203" s="19" t="s">
        <v>59</v>
      </c>
      <c r="K203" s="134">
        <v>1</v>
      </c>
      <c r="L203" s="257"/>
      <c r="M203" s="257"/>
      <c r="N203" s="258">
        <f>ROUND(L203*K203,2)</f>
        <v>0</v>
      </c>
      <c r="O203" s="258"/>
      <c r="P203" s="258"/>
      <c r="Q203" s="258"/>
      <c r="R203" s="36"/>
    </row>
    <row r="204" spans="2:18" ht="13.5" outlineLevel="1">
      <c r="B204" s="35"/>
      <c r="C204" s="140"/>
      <c r="D204" s="140" t="s">
        <v>57</v>
      </c>
      <c r="E204" s="142" t="s">
        <v>411</v>
      </c>
      <c r="F204" s="264" t="s">
        <v>410</v>
      </c>
      <c r="G204" s="265"/>
      <c r="H204" s="265"/>
      <c r="I204" s="266"/>
      <c r="J204" s="21" t="s">
        <v>59</v>
      </c>
      <c r="K204" s="143">
        <v>1</v>
      </c>
      <c r="L204" s="267"/>
      <c r="M204" s="268"/>
      <c r="N204" s="269">
        <f aca="true" t="shared" si="32" ref="N204">ROUND(L204*K204,2)</f>
        <v>0</v>
      </c>
      <c r="O204" s="270"/>
      <c r="P204" s="270"/>
      <c r="Q204" s="271"/>
      <c r="R204" s="36"/>
    </row>
    <row r="205" spans="2:18" ht="13.5" outlineLevel="1">
      <c r="B205" s="35"/>
      <c r="C205" s="132"/>
      <c r="D205" s="133" t="s">
        <v>54</v>
      </c>
      <c r="E205" s="192">
        <v>899721111</v>
      </c>
      <c r="F205" s="261" t="s">
        <v>184</v>
      </c>
      <c r="G205" s="261"/>
      <c r="H205" s="261"/>
      <c r="I205" s="261"/>
      <c r="J205" s="19" t="s">
        <v>60</v>
      </c>
      <c r="K205" s="134">
        <v>60.55</v>
      </c>
      <c r="L205" s="257"/>
      <c r="M205" s="257"/>
      <c r="N205" s="258">
        <f>ROUND(L205*K205,2)</f>
        <v>0</v>
      </c>
      <c r="O205" s="258"/>
      <c r="P205" s="258"/>
      <c r="Q205" s="258"/>
      <c r="R205" s="36"/>
    </row>
    <row r="206" spans="2:18" ht="13.5" outlineLevel="1">
      <c r="B206" s="35"/>
      <c r="C206" s="132"/>
      <c r="D206" s="133" t="s">
        <v>54</v>
      </c>
      <c r="E206" s="192">
        <v>899722113</v>
      </c>
      <c r="F206" s="261" t="s">
        <v>185</v>
      </c>
      <c r="G206" s="261"/>
      <c r="H206" s="261"/>
      <c r="I206" s="261"/>
      <c r="J206" s="19" t="s">
        <v>60</v>
      </c>
      <c r="K206" s="134">
        <v>60.55</v>
      </c>
      <c r="L206" s="257"/>
      <c r="M206" s="257"/>
      <c r="N206" s="258">
        <f>ROUND(L206*K206,2)</f>
        <v>0</v>
      </c>
      <c r="O206" s="258"/>
      <c r="P206" s="258"/>
      <c r="Q206" s="258"/>
      <c r="R206" s="36"/>
    </row>
    <row r="207" spans="2:18" ht="13.5" outlineLevel="1">
      <c r="B207" s="35"/>
      <c r="C207" s="132"/>
      <c r="D207" s="133" t="s">
        <v>54</v>
      </c>
      <c r="E207" s="192">
        <v>899913112</v>
      </c>
      <c r="F207" s="261" t="s">
        <v>412</v>
      </c>
      <c r="G207" s="261"/>
      <c r="H207" s="261"/>
      <c r="I207" s="261"/>
      <c r="J207" s="19" t="s">
        <v>59</v>
      </c>
      <c r="K207" s="134">
        <v>2</v>
      </c>
      <c r="L207" s="257"/>
      <c r="M207" s="257"/>
      <c r="N207" s="258">
        <f>ROUND(L207*K207,2)</f>
        <v>0</v>
      </c>
      <c r="O207" s="258"/>
      <c r="P207" s="258"/>
      <c r="Q207" s="258"/>
      <c r="R207" s="36"/>
    </row>
    <row r="208" spans="2:18" ht="13.5" outlineLevel="1">
      <c r="B208" s="35"/>
      <c r="C208" s="132"/>
      <c r="D208" s="133" t="s">
        <v>54</v>
      </c>
      <c r="E208" s="192">
        <v>892233122</v>
      </c>
      <c r="F208" s="261" t="s">
        <v>187</v>
      </c>
      <c r="G208" s="261"/>
      <c r="H208" s="261"/>
      <c r="I208" s="261"/>
      <c r="J208" s="19" t="s">
        <v>60</v>
      </c>
      <c r="K208" s="134">
        <v>60.55</v>
      </c>
      <c r="L208" s="257"/>
      <c r="M208" s="257"/>
      <c r="N208" s="258">
        <f aca="true" t="shared" si="33" ref="N208:N209">ROUND(L208*K208,2)</f>
        <v>0</v>
      </c>
      <c r="O208" s="258"/>
      <c r="P208" s="258"/>
      <c r="Q208" s="258"/>
      <c r="R208" s="36"/>
    </row>
    <row r="209" spans="2:18" ht="13.5" outlineLevel="1">
      <c r="B209" s="35"/>
      <c r="C209" s="132"/>
      <c r="D209" s="133" t="s">
        <v>54</v>
      </c>
      <c r="E209" s="192">
        <v>892241111</v>
      </c>
      <c r="F209" s="261" t="s">
        <v>188</v>
      </c>
      <c r="G209" s="261"/>
      <c r="H209" s="261"/>
      <c r="I209" s="261"/>
      <c r="J209" s="19" t="s">
        <v>60</v>
      </c>
      <c r="K209" s="134">
        <v>60.55</v>
      </c>
      <c r="L209" s="257"/>
      <c r="M209" s="257"/>
      <c r="N209" s="258">
        <f t="shared" si="33"/>
        <v>0</v>
      </c>
      <c r="O209" s="258"/>
      <c r="P209" s="258"/>
      <c r="Q209" s="258"/>
      <c r="R209" s="36"/>
    </row>
    <row r="210" spans="2:18" s="129" customFormat="1" ht="12.75">
      <c r="B210" s="124"/>
      <c r="C210" s="130"/>
      <c r="D210" s="131" t="s">
        <v>64</v>
      </c>
      <c r="E210" s="130"/>
      <c r="F210" s="130"/>
      <c r="G210" s="130"/>
      <c r="H210" s="130"/>
      <c r="I210" s="130"/>
      <c r="J210" s="18"/>
      <c r="K210" s="131"/>
      <c r="L210" s="131"/>
      <c r="M210" s="131"/>
      <c r="N210" s="263">
        <f>SUM(N211)</f>
        <v>0</v>
      </c>
      <c r="O210" s="263"/>
      <c r="P210" s="263"/>
      <c r="Q210" s="263"/>
      <c r="R210" s="128"/>
    </row>
    <row r="211" spans="2:18" ht="11.25" customHeight="1" outlineLevel="1">
      <c r="B211" s="35"/>
      <c r="C211" s="132"/>
      <c r="D211" s="132" t="s">
        <v>61</v>
      </c>
      <c r="E211" s="200" t="s">
        <v>367</v>
      </c>
      <c r="F211" s="308" t="s">
        <v>368</v>
      </c>
      <c r="G211" s="308"/>
      <c r="H211" s="308"/>
      <c r="I211" s="308"/>
      <c r="J211" s="19" t="s">
        <v>62</v>
      </c>
      <c r="K211" s="31"/>
      <c r="L211" s="300">
        <f>N112+N134+N167+N185</f>
        <v>0</v>
      </c>
      <c r="M211" s="300"/>
      <c r="N211" s="258">
        <f>ROUND(L211*K211,2)</f>
        <v>0</v>
      </c>
      <c r="O211" s="258"/>
      <c r="P211" s="258"/>
      <c r="Q211" s="258"/>
      <c r="R211" s="36"/>
    </row>
    <row r="212" spans="3:10" s="79" customFormat="1" ht="13.5">
      <c r="C212" s="147"/>
      <c r="D212" s="147"/>
      <c r="E212" s="147"/>
      <c r="F212" s="147"/>
      <c r="G212" s="147"/>
      <c r="H212" s="147"/>
      <c r="I212" s="147"/>
      <c r="J212" s="22"/>
    </row>
    <row r="213" spans="3:10" s="79" customFormat="1" ht="13.5">
      <c r="C213" s="147"/>
      <c r="D213" s="147"/>
      <c r="E213" s="147"/>
      <c r="F213" s="147"/>
      <c r="G213" s="147"/>
      <c r="H213" s="147"/>
      <c r="I213" s="147"/>
      <c r="J213" s="22"/>
    </row>
    <row r="214" spans="3:10" s="79" customFormat="1" ht="13.5">
      <c r="C214" s="147"/>
      <c r="D214" s="147"/>
      <c r="E214" s="147"/>
      <c r="F214" s="147"/>
      <c r="G214" s="147"/>
      <c r="H214" s="147"/>
      <c r="I214" s="147"/>
      <c r="J214" s="22"/>
    </row>
  </sheetData>
  <sheetProtection algorithmName="SHA-512" hashValue="dgG6W1S8Rx+lGVuEqTtMgbY9DgH4u1uxZ9x0hijaU/gPlzRuz0kFTi253l2DRByep0bDMLlwDowAYwx1SoJM7g==" saltValue="tsPHmMrEnD2hi4WOU7MHmw==" spinCount="100000" sheet="1" objects="1" scenarios="1"/>
  <mergeCells count="287">
    <mergeCell ref="H33:J33"/>
    <mergeCell ref="M33:P33"/>
    <mergeCell ref="M76:P76"/>
    <mergeCell ref="M78:Q78"/>
    <mergeCell ref="M79:Q79"/>
    <mergeCell ref="C81:G81"/>
    <mergeCell ref="N81:Q81"/>
    <mergeCell ref="N83:Q83"/>
    <mergeCell ref="L35:P35"/>
    <mergeCell ref="D37:P37"/>
    <mergeCell ref="D38:P43"/>
    <mergeCell ref="C71:Q71"/>
    <mergeCell ref="F73:P73"/>
    <mergeCell ref="F74:P74"/>
    <mergeCell ref="G24:P24"/>
    <mergeCell ref="D25:E25"/>
    <mergeCell ref="G25:P25"/>
    <mergeCell ref="F12:I12"/>
    <mergeCell ref="O12:P12"/>
    <mergeCell ref="O13:P13"/>
    <mergeCell ref="O15:P15"/>
    <mergeCell ref="O16:P16"/>
    <mergeCell ref="O18:P18"/>
    <mergeCell ref="N84:Q84"/>
    <mergeCell ref="N85:Q85"/>
    <mergeCell ref="N86:Q86"/>
    <mergeCell ref="N87:Q87"/>
    <mergeCell ref="N88:Q88"/>
    <mergeCell ref="N89:Q89"/>
    <mergeCell ref="C2:Q2"/>
    <mergeCell ref="F4:P4"/>
    <mergeCell ref="F5:P5"/>
    <mergeCell ref="O7:P7"/>
    <mergeCell ref="O9:P9"/>
    <mergeCell ref="O10:P10"/>
    <mergeCell ref="M28:P28"/>
    <mergeCell ref="M30:P30"/>
    <mergeCell ref="H32:J32"/>
    <mergeCell ref="M32:P32"/>
    <mergeCell ref="O19:P19"/>
    <mergeCell ref="D22:E22"/>
    <mergeCell ref="G22:P22"/>
    <mergeCell ref="D23:E23"/>
    <mergeCell ref="G23:P23"/>
    <mergeCell ref="D24:E24"/>
    <mergeCell ref="F113:I113"/>
    <mergeCell ref="L113:M113"/>
    <mergeCell ref="N113:Q113"/>
    <mergeCell ref="L118:M118"/>
    <mergeCell ref="N118:Q118"/>
    <mergeCell ref="F114:I114"/>
    <mergeCell ref="N111:Q111"/>
    <mergeCell ref="N112:Q112"/>
    <mergeCell ref="L109:M109"/>
    <mergeCell ref="N109:Q109"/>
    <mergeCell ref="F109:I109"/>
    <mergeCell ref="F115:I115"/>
    <mergeCell ref="L115:M115"/>
    <mergeCell ref="N115:Q115"/>
    <mergeCell ref="F116:I116"/>
    <mergeCell ref="N122:Q122"/>
    <mergeCell ref="F120:I120"/>
    <mergeCell ref="F121:I121"/>
    <mergeCell ref="L121:M121"/>
    <mergeCell ref="N121:Q121"/>
    <mergeCell ref="L120:M120"/>
    <mergeCell ref="N120:Q120"/>
    <mergeCell ref="F119:I119"/>
    <mergeCell ref="F117:I117"/>
    <mergeCell ref="F118:I118"/>
    <mergeCell ref="L117:M117"/>
    <mergeCell ref="N117:Q117"/>
    <mergeCell ref="N210:Q210"/>
    <mergeCell ref="L135:M135"/>
    <mergeCell ref="F127:I127"/>
    <mergeCell ref="F130:I130"/>
    <mergeCell ref="F129:I129"/>
    <mergeCell ref="N125:Q125"/>
    <mergeCell ref="L127:M127"/>
    <mergeCell ref="N127:Q127"/>
    <mergeCell ref="L125:M125"/>
    <mergeCell ref="N134:Q134"/>
    <mergeCell ref="L129:M129"/>
    <mergeCell ref="N129:Q129"/>
    <mergeCell ref="L130:M130"/>
    <mergeCell ref="N130:Q130"/>
    <mergeCell ref="F131:I131"/>
    <mergeCell ref="L131:M131"/>
    <mergeCell ref="N131:Q131"/>
    <mergeCell ref="F177:I177"/>
    <mergeCell ref="L177:M177"/>
    <mergeCell ref="N177:Q177"/>
    <mergeCell ref="F178:I178"/>
    <mergeCell ref="L178:M178"/>
    <mergeCell ref="N178:Q178"/>
    <mergeCell ref="N185:Q185"/>
    <mergeCell ref="L211:M211"/>
    <mergeCell ref="N211:Q211"/>
    <mergeCell ref="F211:I211"/>
    <mergeCell ref="N170:Q170"/>
    <mergeCell ref="M105:Q105"/>
    <mergeCell ref="F106:P106"/>
    <mergeCell ref="F107:P107"/>
    <mergeCell ref="F125:I125"/>
    <mergeCell ref="L209:M209"/>
    <mergeCell ref="L165:M165"/>
    <mergeCell ref="N167:Q167"/>
    <mergeCell ref="L162:M162"/>
    <mergeCell ref="N162:Q162"/>
    <mergeCell ref="F196:I196"/>
    <mergeCell ref="F135:I135"/>
    <mergeCell ref="F186:I186"/>
    <mergeCell ref="L170:M170"/>
    <mergeCell ref="F168:I168"/>
    <mergeCell ref="L168:M168"/>
    <mergeCell ref="N168:Q168"/>
    <mergeCell ref="F170:I170"/>
    <mergeCell ref="L161:M161"/>
    <mergeCell ref="N161:Q161"/>
    <mergeCell ref="F162:I162"/>
    <mergeCell ref="F144:I144"/>
    <mergeCell ref="L144:M144"/>
    <mergeCell ref="N144:Q144"/>
    <mergeCell ref="L91:Q91"/>
    <mergeCell ref="C97:Q97"/>
    <mergeCell ref="F99:P99"/>
    <mergeCell ref="F100:P100"/>
    <mergeCell ref="M102:P102"/>
    <mergeCell ref="M104:Q104"/>
    <mergeCell ref="N110:Q110"/>
    <mergeCell ref="L159:M159"/>
    <mergeCell ref="N159:Q159"/>
    <mergeCell ref="N135:Q135"/>
    <mergeCell ref="F123:I123"/>
    <mergeCell ref="L123:M123"/>
    <mergeCell ref="N123:Q123"/>
    <mergeCell ref="F124:I124"/>
    <mergeCell ref="L124:M124"/>
    <mergeCell ref="N124:Q124"/>
    <mergeCell ref="F122:I122"/>
    <mergeCell ref="L122:M122"/>
    <mergeCell ref="F132:I132"/>
    <mergeCell ref="L132:M132"/>
    <mergeCell ref="N132:Q132"/>
    <mergeCell ref="F133:I133"/>
    <mergeCell ref="L133:M133"/>
    <mergeCell ref="N133:Q133"/>
    <mergeCell ref="F146:I146"/>
    <mergeCell ref="L146:M146"/>
    <mergeCell ref="N146:Q146"/>
    <mergeCell ref="F147:I147"/>
    <mergeCell ref="F151:I151"/>
    <mergeCell ref="L151:M151"/>
    <mergeCell ref="N151:Q151"/>
    <mergeCell ref="F152:I152"/>
    <mergeCell ref="L152:M152"/>
    <mergeCell ref="N152:Q152"/>
    <mergeCell ref="F153:I153"/>
    <mergeCell ref="L186:M186"/>
    <mergeCell ref="N186:Q186"/>
    <mergeCell ref="F179:I179"/>
    <mergeCell ref="L179:M179"/>
    <mergeCell ref="N179:Q179"/>
    <mergeCell ref="F136:I136"/>
    <mergeCell ref="F145:I145"/>
    <mergeCell ref="F148:I148"/>
    <mergeCell ref="L148:M148"/>
    <mergeCell ref="N148:Q148"/>
    <mergeCell ref="F149:I149"/>
    <mergeCell ref="F142:I142"/>
    <mergeCell ref="F150:I150"/>
    <mergeCell ref="L150:M150"/>
    <mergeCell ref="N150:Q150"/>
    <mergeCell ref="F143:I143"/>
    <mergeCell ref="F155:I155"/>
    <mergeCell ref="F154:I154"/>
    <mergeCell ref="F156:I156"/>
    <mergeCell ref="L156:M156"/>
    <mergeCell ref="N156:Q156"/>
    <mergeCell ref="F165:I165"/>
    <mergeCell ref="F166:I166"/>
    <mergeCell ref="L153:M153"/>
    <mergeCell ref="N208:Q208"/>
    <mergeCell ref="F209:I209"/>
    <mergeCell ref="N209:Q209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171:I171"/>
    <mergeCell ref="F172:I172"/>
    <mergeCell ref="L172:M172"/>
    <mergeCell ref="N172:Q172"/>
    <mergeCell ref="F169:I169"/>
    <mergeCell ref="N153:Q153"/>
    <mergeCell ref="L166:M166"/>
    <mergeCell ref="N166:Q166"/>
    <mergeCell ref="F163:I163"/>
    <mergeCell ref="L163:M163"/>
    <mergeCell ref="N163:Q163"/>
    <mergeCell ref="F187:I187"/>
    <mergeCell ref="F189:I189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73:I173"/>
    <mergeCell ref="F174:I174"/>
    <mergeCell ref="L174:M174"/>
    <mergeCell ref="N174:Q174"/>
    <mergeCell ref="F175:I175"/>
    <mergeCell ref="F176:I176"/>
    <mergeCell ref="F208:I208"/>
    <mergeCell ref="L208:M208"/>
    <mergeCell ref="F164:I164"/>
    <mergeCell ref="L164:M164"/>
    <mergeCell ref="N164:Q164"/>
    <mergeCell ref="F157:I157"/>
    <mergeCell ref="F158:I158"/>
    <mergeCell ref="F159:I159"/>
    <mergeCell ref="F160:I160"/>
    <mergeCell ref="N165:Q165"/>
    <mergeCell ref="F161:I161"/>
    <mergeCell ref="F188:I188"/>
    <mergeCell ref="F190:I190"/>
    <mergeCell ref="L190:M190"/>
    <mergeCell ref="N190:Q190"/>
    <mergeCell ref="F191:I191"/>
    <mergeCell ref="F192:I192"/>
    <mergeCell ref="L192:M192"/>
    <mergeCell ref="N192:Q192"/>
    <mergeCell ref="N126:Q126"/>
    <mergeCell ref="F183:I183"/>
    <mergeCell ref="L183:M183"/>
    <mergeCell ref="N183:Q183"/>
    <mergeCell ref="F184:I184"/>
    <mergeCell ref="L184:M184"/>
    <mergeCell ref="N184:Q184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202:I202"/>
    <mergeCell ref="L202:M202"/>
    <mergeCell ref="N202:Q202"/>
    <mergeCell ref="F203:I203"/>
    <mergeCell ref="L203:M203"/>
    <mergeCell ref="N203:Q203"/>
    <mergeCell ref="F193:I193"/>
    <mergeCell ref="F194:I194"/>
    <mergeCell ref="F195:I195"/>
    <mergeCell ref="L196:M196"/>
    <mergeCell ref="N196:Q196"/>
    <mergeCell ref="F197:I197"/>
    <mergeCell ref="F201:I201"/>
    <mergeCell ref="L201:M201"/>
    <mergeCell ref="N201:Q201"/>
    <mergeCell ref="F198:I198"/>
    <mergeCell ref="L198:M198"/>
    <mergeCell ref="N198:Q198"/>
    <mergeCell ref="F200:I200"/>
    <mergeCell ref="F199:I199"/>
    <mergeCell ref="F126:I126"/>
    <mergeCell ref="L126:M126"/>
    <mergeCell ref="F128:I128"/>
    <mergeCell ref="L128:M128"/>
    <mergeCell ref="N128:Q128"/>
    <mergeCell ref="F204:I204"/>
    <mergeCell ref="L204:M204"/>
    <mergeCell ref="N204:Q20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34A4A-5156-4CDA-868E-927A6DB78FCE}">
  <sheetPr>
    <pageSetUpPr fitToPage="1"/>
  </sheetPr>
  <dimension ref="B1:R165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I6" sqref="I6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 customHeight="1">
      <c r="B5" s="35"/>
      <c r="C5" s="196"/>
      <c r="D5" s="82" t="s">
        <v>39</v>
      </c>
      <c r="E5" s="196"/>
      <c r="F5" s="244" t="s">
        <v>189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ROUND(H32*F32,2)</f>
        <v>0</v>
      </c>
      <c r="N32" s="246"/>
      <c r="O32" s="246"/>
      <c r="P32" s="246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SO302 - kanalizační přípojka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C108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92"/>
      <c r="P83" s="292"/>
      <c r="Q83" s="292"/>
      <c r="R83" s="36"/>
    </row>
    <row r="84" spans="2:18" s="111" customFormat="1" ht="12.75">
      <c r="B84" s="108"/>
      <c r="C84" s="109"/>
      <c r="D84" s="110" t="str">
        <f>D109</f>
        <v>HSV - Práce a dodávky HSV</v>
      </c>
      <c r="E84" s="109"/>
      <c r="F84" s="109"/>
      <c r="G84" s="109"/>
      <c r="H84" s="109"/>
      <c r="J84" s="11"/>
      <c r="K84" s="12"/>
      <c r="L84" s="199"/>
      <c r="M84" s="199"/>
      <c r="N84" s="309">
        <f>SUM(N85:Q87)</f>
        <v>0</v>
      </c>
      <c r="O84" s="310"/>
      <c r="P84" s="310"/>
      <c r="Q84" s="310"/>
      <c r="R84" s="112"/>
    </row>
    <row r="85" spans="2:18" s="116" customFormat="1" ht="12.75">
      <c r="B85" s="113"/>
      <c r="C85" s="114"/>
      <c r="D85" s="115" t="str">
        <f>D110</f>
        <v xml:space="preserve">    KS - kontrolní šachta</v>
      </c>
      <c r="E85" s="114"/>
      <c r="F85" s="114"/>
      <c r="G85" s="114"/>
      <c r="H85" s="114"/>
      <c r="J85" s="13"/>
      <c r="K85" s="14"/>
      <c r="L85" s="188"/>
      <c r="M85" s="188"/>
      <c r="N85" s="281">
        <f>N110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D136</f>
        <v xml:space="preserve">    KP - kanalizační přípojka</v>
      </c>
      <c r="E86" s="114"/>
      <c r="F86" s="114"/>
      <c r="G86" s="114"/>
      <c r="H86" s="114"/>
      <c r="J86" s="13"/>
      <c r="K86" s="14"/>
      <c r="L86" s="188"/>
      <c r="M86" s="188"/>
      <c r="N86" s="281">
        <f>N136</f>
        <v>0</v>
      </c>
      <c r="O86" s="282"/>
      <c r="P86" s="282"/>
      <c r="Q86" s="282"/>
      <c r="R86" s="117"/>
    </row>
    <row r="87" spans="2:18" s="116" customFormat="1" ht="12.75">
      <c r="B87" s="113"/>
      <c r="C87" s="114"/>
      <c r="D87" s="115" t="str">
        <f>D161</f>
        <v xml:space="preserve">    998 - Přesuny hmot pro HSV</v>
      </c>
      <c r="E87" s="114"/>
      <c r="F87" s="114"/>
      <c r="G87" s="114"/>
      <c r="H87" s="114"/>
      <c r="J87" s="13"/>
      <c r="K87" s="14"/>
      <c r="L87" s="188"/>
      <c r="M87" s="188"/>
      <c r="N87" s="281">
        <f>N161</f>
        <v>0</v>
      </c>
      <c r="O87" s="282"/>
      <c r="P87" s="282"/>
      <c r="Q87" s="282"/>
      <c r="R87" s="117"/>
    </row>
    <row r="88" spans="2:18" ht="13.5">
      <c r="B88" s="35"/>
      <c r="C88" s="196"/>
      <c r="D88" s="196"/>
      <c r="E88" s="196"/>
      <c r="F88" s="196"/>
      <c r="G88" s="196"/>
      <c r="H88" s="196"/>
      <c r="I88" s="196"/>
      <c r="J88" s="3"/>
      <c r="K88" s="185"/>
      <c r="L88" s="185"/>
      <c r="M88" s="185"/>
      <c r="N88" s="185"/>
      <c r="O88" s="185"/>
      <c r="P88" s="185"/>
      <c r="Q88" s="185"/>
      <c r="R88" s="36"/>
    </row>
    <row r="89" spans="2:18" ht="15.75">
      <c r="B89" s="35"/>
      <c r="C89" s="118" t="s">
        <v>66</v>
      </c>
      <c r="D89" s="197"/>
      <c r="E89" s="197"/>
      <c r="F89" s="197"/>
      <c r="G89" s="197"/>
      <c r="H89" s="197"/>
      <c r="I89" s="197"/>
      <c r="J89" s="15"/>
      <c r="K89" s="189"/>
      <c r="L89" s="234">
        <f>ROUND(N83,2)</f>
        <v>0</v>
      </c>
      <c r="M89" s="234"/>
      <c r="N89" s="234"/>
      <c r="O89" s="234"/>
      <c r="P89" s="234"/>
      <c r="Q89" s="234"/>
      <c r="R89" s="36"/>
    </row>
    <row r="90" spans="2:18" ht="13.5">
      <c r="B90" s="59"/>
      <c r="C90" s="103"/>
      <c r="D90" s="103"/>
      <c r="E90" s="103"/>
      <c r="F90" s="103"/>
      <c r="G90" s="103"/>
      <c r="H90" s="103"/>
      <c r="I90" s="103"/>
      <c r="J90" s="9"/>
      <c r="K90" s="60"/>
      <c r="L90" s="60"/>
      <c r="M90" s="60"/>
      <c r="N90" s="60"/>
      <c r="O90" s="60"/>
      <c r="P90" s="60"/>
      <c r="Q90" s="60"/>
      <c r="R90" s="61"/>
    </row>
    <row r="94" spans="2:18" ht="13.5">
      <c r="B94" s="32"/>
      <c r="C94" s="80"/>
      <c r="D94" s="80"/>
      <c r="E94" s="80"/>
      <c r="F94" s="80"/>
      <c r="G94" s="80"/>
      <c r="H94" s="80"/>
      <c r="I94" s="80"/>
      <c r="J94" s="2"/>
      <c r="K94" s="33"/>
      <c r="L94" s="33"/>
      <c r="M94" s="33"/>
      <c r="N94" s="33"/>
      <c r="O94" s="33"/>
      <c r="P94" s="33"/>
      <c r="Q94" s="33"/>
      <c r="R94" s="34"/>
    </row>
    <row r="95" spans="2:18" ht="20.25">
      <c r="B95" s="35"/>
      <c r="C95" s="230" t="s">
        <v>47</v>
      </c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36"/>
    </row>
    <row r="96" spans="2:18" ht="2.25" customHeight="1">
      <c r="B96" s="35"/>
      <c r="C96" s="196"/>
      <c r="D96" s="196"/>
      <c r="E96" s="196"/>
      <c r="F96" s="196"/>
      <c r="G96" s="196"/>
      <c r="H96" s="196"/>
      <c r="I96" s="196"/>
      <c r="J96" s="3"/>
      <c r="K96" s="185"/>
      <c r="L96" s="185"/>
      <c r="M96" s="185"/>
      <c r="N96" s="185"/>
      <c r="O96" s="185"/>
      <c r="P96" s="185"/>
      <c r="Q96" s="185"/>
      <c r="R96" s="36"/>
    </row>
    <row r="97" spans="2:18" ht="12">
      <c r="B97" s="35"/>
      <c r="C97" s="81" t="s">
        <v>3</v>
      </c>
      <c r="D97" s="196"/>
      <c r="E97" s="196"/>
      <c r="F97" s="284" t="str">
        <f>F4</f>
        <v>Revitalizace parku Dlážděnka - Etapa 1A</v>
      </c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185"/>
      <c r="R97" s="36"/>
    </row>
    <row r="98" spans="2:18" ht="15.75">
      <c r="B98" s="35"/>
      <c r="C98" s="82" t="s">
        <v>39</v>
      </c>
      <c r="D98" s="196"/>
      <c r="E98" s="196"/>
      <c r="F98" s="244" t="str">
        <f>F5</f>
        <v>SO302 - kanalizační přípojka</v>
      </c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185"/>
      <c r="R98" s="36"/>
    </row>
    <row r="99" spans="2:18" ht="13.5">
      <c r="B99" s="35"/>
      <c r="C99" s="196"/>
      <c r="D99" s="196"/>
      <c r="E99" s="196"/>
      <c r="F99" s="196"/>
      <c r="G99" s="196"/>
      <c r="H99" s="196"/>
      <c r="I99" s="196"/>
      <c r="J99" s="3"/>
      <c r="K99" s="185"/>
      <c r="L99" s="185"/>
      <c r="M99" s="185"/>
      <c r="N99" s="185"/>
      <c r="O99" s="185"/>
      <c r="P99" s="185"/>
      <c r="Q99" s="185"/>
      <c r="R99" s="36"/>
    </row>
    <row r="100" spans="2:18" ht="12">
      <c r="B100" s="35"/>
      <c r="C100" s="81" t="s">
        <v>6</v>
      </c>
      <c r="D100" s="196"/>
      <c r="E100" s="196"/>
      <c r="F100" s="83" t="str">
        <f>F7</f>
        <v>Park Na Dlážděnce, Praha 8, Libeň</v>
      </c>
      <c r="G100" s="196"/>
      <c r="H100" s="196"/>
      <c r="I100" s="196"/>
      <c r="J100" s="3"/>
      <c r="K100" s="195" t="s">
        <v>7</v>
      </c>
      <c r="L100" s="185"/>
      <c r="M100" s="245">
        <f>IF(O7="","",O7)</f>
        <v>0</v>
      </c>
      <c r="N100" s="245"/>
      <c r="O100" s="245"/>
      <c r="P100" s="245"/>
      <c r="Q100" s="185"/>
      <c r="R100" s="36"/>
    </row>
    <row r="101" spans="2:18" ht="13.5">
      <c r="B101" s="35"/>
      <c r="C101" s="196"/>
      <c r="D101" s="196"/>
      <c r="E101" s="196"/>
      <c r="F101" s="196"/>
      <c r="G101" s="196"/>
      <c r="H101" s="196"/>
      <c r="I101" s="196"/>
      <c r="J101" s="3"/>
      <c r="K101" s="185"/>
      <c r="L101" s="185"/>
      <c r="M101" s="185"/>
      <c r="N101" s="185"/>
      <c r="O101" s="185"/>
      <c r="P101" s="185"/>
      <c r="Q101" s="185"/>
      <c r="R101" s="36"/>
    </row>
    <row r="102" spans="2:18" ht="12">
      <c r="B102" s="35"/>
      <c r="C102" s="81" t="s">
        <v>8</v>
      </c>
      <c r="D102" s="196"/>
      <c r="E102" s="196"/>
      <c r="F102" s="83" t="str">
        <f>F78</f>
        <v>MČ Praha 8, Zenklova 1/35, Praha 8 - 180 00</v>
      </c>
      <c r="G102" s="196"/>
      <c r="H102" s="196"/>
      <c r="I102" s="196"/>
      <c r="J102" s="3"/>
      <c r="K102" s="195" t="s">
        <v>13</v>
      </c>
      <c r="L102" s="185"/>
      <c r="M102" s="222" t="str">
        <f>E16</f>
        <v>Komon Architekti</v>
      </c>
      <c r="N102" s="222"/>
      <c r="O102" s="222"/>
      <c r="P102" s="222"/>
      <c r="Q102" s="222"/>
      <c r="R102" s="36"/>
    </row>
    <row r="103" spans="2:18" ht="12">
      <c r="B103" s="35"/>
      <c r="C103" s="81" t="s">
        <v>11</v>
      </c>
      <c r="D103" s="196"/>
      <c r="E103" s="196"/>
      <c r="F103" s="83">
        <f>F79</f>
        <v>0</v>
      </c>
      <c r="G103" s="196"/>
      <c r="H103" s="196"/>
      <c r="I103" s="196"/>
      <c r="J103" s="3"/>
      <c r="K103" s="195" t="s">
        <v>14</v>
      </c>
      <c r="L103" s="185"/>
      <c r="M103" s="222" t="str">
        <f>E19</f>
        <v>Jakub Kulhavý</v>
      </c>
      <c r="N103" s="222"/>
      <c r="O103" s="222"/>
      <c r="P103" s="222"/>
      <c r="Q103" s="222"/>
      <c r="R103" s="36"/>
    </row>
    <row r="104" spans="2:18" ht="12">
      <c r="B104" s="35"/>
      <c r="C104" s="81"/>
      <c r="D104" s="196"/>
      <c r="E104" s="196"/>
      <c r="F104" s="284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185"/>
      <c r="R104" s="36"/>
    </row>
    <row r="105" spans="2:18" ht="47.25" customHeight="1">
      <c r="B105" s="35"/>
      <c r="C105" s="81" t="s">
        <v>78</v>
      </c>
      <c r="D105" s="196"/>
      <c r="E105" s="196"/>
      <c r="F105" s="237" t="s">
        <v>87</v>
      </c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185"/>
      <c r="R105" s="36"/>
    </row>
    <row r="106" spans="2:18" ht="3.75" customHeight="1">
      <c r="B106" s="35"/>
      <c r="C106" s="196"/>
      <c r="D106" s="196"/>
      <c r="E106" s="196"/>
      <c r="F106" s="196"/>
      <c r="G106" s="196"/>
      <c r="H106" s="196"/>
      <c r="I106" s="196"/>
      <c r="J106" s="3"/>
      <c r="K106" s="185"/>
      <c r="L106" s="185"/>
      <c r="M106" s="185"/>
      <c r="N106" s="185"/>
      <c r="O106" s="185"/>
      <c r="P106" s="185"/>
      <c r="Q106" s="185"/>
      <c r="R106" s="36"/>
    </row>
    <row r="107" spans="2:18" s="122" customFormat="1" ht="12">
      <c r="B107" s="119"/>
      <c r="C107" s="120" t="s">
        <v>48</v>
      </c>
      <c r="D107" s="194" t="s">
        <v>49</v>
      </c>
      <c r="E107" s="194" t="s">
        <v>34</v>
      </c>
      <c r="F107" s="273" t="s">
        <v>50</v>
      </c>
      <c r="G107" s="273"/>
      <c r="H107" s="273"/>
      <c r="I107" s="273"/>
      <c r="J107" s="16" t="s">
        <v>51</v>
      </c>
      <c r="K107" s="187" t="s">
        <v>52</v>
      </c>
      <c r="L107" s="274" t="s">
        <v>53</v>
      </c>
      <c r="M107" s="274"/>
      <c r="N107" s="275" t="s">
        <v>43</v>
      </c>
      <c r="O107" s="275"/>
      <c r="P107" s="275"/>
      <c r="Q107" s="276"/>
      <c r="R107" s="121"/>
    </row>
    <row r="108" spans="2:18" ht="15.75">
      <c r="B108" s="35"/>
      <c r="C108" s="123" t="s">
        <v>40</v>
      </c>
      <c r="D108" s="196"/>
      <c r="E108" s="196"/>
      <c r="F108" s="196"/>
      <c r="G108" s="196"/>
      <c r="H108" s="196"/>
      <c r="I108" s="196"/>
      <c r="J108" s="3"/>
      <c r="K108" s="185"/>
      <c r="L108" s="185"/>
      <c r="M108" s="185"/>
      <c r="N108" s="277">
        <f>N109</f>
        <v>0</v>
      </c>
      <c r="O108" s="278"/>
      <c r="P108" s="278"/>
      <c r="Q108" s="278"/>
      <c r="R108" s="36"/>
    </row>
    <row r="109" spans="2:18" s="129" customFormat="1" ht="15">
      <c r="B109" s="124"/>
      <c r="C109" s="125"/>
      <c r="D109" s="126" t="s">
        <v>44</v>
      </c>
      <c r="E109" s="126"/>
      <c r="F109" s="126"/>
      <c r="G109" s="126"/>
      <c r="H109" s="126"/>
      <c r="I109" s="126"/>
      <c r="J109" s="17"/>
      <c r="K109" s="127"/>
      <c r="L109" s="127"/>
      <c r="M109" s="127"/>
      <c r="N109" s="299">
        <f>N110+N136+N161</f>
        <v>0</v>
      </c>
      <c r="O109" s="299"/>
      <c r="P109" s="299"/>
      <c r="Q109" s="299"/>
      <c r="R109" s="128"/>
    </row>
    <row r="110" spans="2:18" s="129" customFormat="1" ht="12.75">
      <c r="B110" s="124"/>
      <c r="C110" s="130"/>
      <c r="D110" s="154" t="s">
        <v>190</v>
      </c>
      <c r="E110" s="131"/>
      <c r="F110" s="131"/>
      <c r="G110" s="131"/>
      <c r="H110" s="131"/>
      <c r="I110" s="131"/>
      <c r="J110" s="18"/>
      <c r="K110" s="131"/>
      <c r="L110" s="131"/>
      <c r="M110" s="131"/>
      <c r="N110" s="263">
        <f>SUM(N111:Q135)</f>
        <v>0</v>
      </c>
      <c r="O110" s="263"/>
      <c r="P110" s="263"/>
      <c r="Q110" s="263"/>
      <c r="R110" s="128"/>
    </row>
    <row r="111" spans="2:18" ht="27.75" customHeight="1" outlineLevel="1">
      <c r="B111" s="35"/>
      <c r="C111" s="132"/>
      <c r="D111" s="133" t="s">
        <v>54</v>
      </c>
      <c r="E111" s="192">
        <v>131351201</v>
      </c>
      <c r="F111" s="261" t="s">
        <v>435</v>
      </c>
      <c r="G111" s="261"/>
      <c r="H111" s="261"/>
      <c r="I111" s="261"/>
      <c r="J111" s="19" t="s">
        <v>56</v>
      </c>
      <c r="K111" s="134">
        <f>SUM(K112)</f>
        <v>11.6</v>
      </c>
      <c r="L111" s="257"/>
      <c r="M111" s="257"/>
      <c r="N111" s="258">
        <f>ROUND(L111*K111,2)</f>
        <v>0</v>
      </c>
      <c r="O111" s="258"/>
      <c r="P111" s="258"/>
      <c r="Q111" s="258"/>
      <c r="R111" s="36"/>
    </row>
    <row r="112" spans="2:18" s="136" customFormat="1" ht="13.5" outlineLevel="1">
      <c r="B112" s="135"/>
      <c r="D112" s="137"/>
      <c r="E112" s="191" t="s">
        <v>135</v>
      </c>
      <c r="F112" s="259" t="s">
        <v>191</v>
      </c>
      <c r="G112" s="259">
        <f aca="true" t="shared" si="0" ref="G112:I114">2.3*1.7*0.2</f>
        <v>0.782</v>
      </c>
      <c r="H112" s="259">
        <f t="shared" si="0"/>
        <v>0.782</v>
      </c>
      <c r="I112" s="259">
        <f t="shared" si="0"/>
        <v>0.782</v>
      </c>
      <c r="J112" s="20"/>
      <c r="K112" s="138">
        <f>2*2*2.9</f>
        <v>11.6</v>
      </c>
      <c r="L112" s="163"/>
      <c r="M112" s="163"/>
      <c r="R112" s="139"/>
    </row>
    <row r="113" spans="2:18" ht="13.5" outlineLevel="1">
      <c r="B113" s="35"/>
      <c r="C113" s="132"/>
      <c r="D113" s="133" t="s">
        <v>54</v>
      </c>
      <c r="E113" s="192">
        <v>151811132</v>
      </c>
      <c r="F113" s="261" t="s">
        <v>415</v>
      </c>
      <c r="G113" s="261"/>
      <c r="H113" s="261"/>
      <c r="I113" s="261"/>
      <c r="J113" s="19" t="s">
        <v>55</v>
      </c>
      <c r="K113" s="134">
        <f>SUM(K114)</f>
        <v>23.2</v>
      </c>
      <c r="L113" s="257"/>
      <c r="M113" s="257"/>
      <c r="N113" s="258">
        <f>ROUND(L113*K113,2)</f>
        <v>0</v>
      </c>
      <c r="O113" s="258"/>
      <c r="P113" s="258"/>
      <c r="Q113" s="258"/>
      <c r="R113" s="36"/>
    </row>
    <row r="114" spans="2:18" s="136" customFormat="1" ht="13.5" outlineLevel="1">
      <c r="B114" s="135"/>
      <c r="D114" s="137"/>
      <c r="E114" s="191" t="s">
        <v>135</v>
      </c>
      <c r="F114" s="259" t="s">
        <v>417</v>
      </c>
      <c r="G114" s="259">
        <f t="shared" si="0"/>
        <v>0.782</v>
      </c>
      <c r="H114" s="259">
        <f t="shared" si="0"/>
        <v>0.782</v>
      </c>
      <c r="I114" s="259">
        <f t="shared" si="0"/>
        <v>0.782</v>
      </c>
      <c r="J114" s="20"/>
      <c r="K114" s="138">
        <f>2*4*2.9</f>
        <v>23.2</v>
      </c>
      <c r="L114" s="163"/>
      <c r="M114" s="163"/>
      <c r="R114" s="139"/>
    </row>
    <row r="115" spans="2:18" ht="13.5" outlineLevel="1">
      <c r="B115" s="35"/>
      <c r="C115" s="132"/>
      <c r="D115" s="133" t="s">
        <v>54</v>
      </c>
      <c r="E115" s="192">
        <v>151811232</v>
      </c>
      <c r="F115" s="261" t="s">
        <v>416</v>
      </c>
      <c r="G115" s="261"/>
      <c r="H115" s="261"/>
      <c r="I115" s="261"/>
      <c r="J115" s="19" t="s">
        <v>55</v>
      </c>
      <c r="K115" s="134">
        <f>K113</f>
        <v>23.2</v>
      </c>
      <c r="L115" s="257"/>
      <c r="M115" s="257"/>
      <c r="N115" s="258">
        <f>ROUND(L115*K115,2)</f>
        <v>0</v>
      </c>
      <c r="O115" s="258"/>
      <c r="P115" s="258"/>
      <c r="Q115" s="258"/>
      <c r="R115" s="36"/>
    </row>
    <row r="116" spans="2:18" s="79" customFormat="1" ht="11.25" customHeight="1" outlineLevel="1">
      <c r="B116" s="144"/>
      <c r="C116" s="145"/>
      <c r="D116" s="145" t="s">
        <v>54</v>
      </c>
      <c r="E116" s="192">
        <v>162351103</v>
      </c>
      <c r="F116" s="261" t="s">
        <v>387</v>
      </c>
      <c r="G116" s="261"/>
      <c r="H116" s="261"/>
      <c r="I116" s="261"/>
      <c r="J116" s="19" t="s">
        <v>56</v>
      </c>
      <c r="K116" s="134">
        <f>SUM(K117:K117)</f>
        <v>1.7816399999999994</v>
      </c>
      <c r="L116" s="257"/>
      <c r="M116" s="257"/>
      <c r="N116" s="262">
        <f>ROUND(L116*K116,2)</f>
        <v>0</v>
      </c>
      <c r="O116" s="262"/>
      <c r="P116" s="262"/>
      <c r="Q116" s="262"/>
      <c r="R116" s="146"/>
    </row>
    <row r="117" spans="2:18" s="137" customFormat="1" ht="33.75" outlineLevel="1">
      <c r="B117" s="155"/>
      <c r="C117" s="156"/>
      <c r="D117" s="156"/>
      <c r="E117" s="191" t="s">
        <v>119</v>
      </c>
      <c r="F117" s="259" t="s">
        <v>92</v>
      </c>
      <c r="G117" s="260"/>
      <c r="H117" s="260"/>
      <c r="I117" s="260"/>
      <c r="J117" s="20"/>
      <c r="K117" s="138">
        <f>K111-K120</f>
        <v>1.7816399999999994</v>
      </c>
      <c r="L117" s="163"/>
      <c r="M117" s="163"/>
      <c r="N117" s="157"/>
      <c r="O117" s="157"/>
      <c r="P117" s="157"/>
      <c r="Q117" s="157"/>
      <c r="R117" s="158"/>
    </row>
    <row r="118" spans="2:18" s="79" customFormat="1" ht="11.25" customHeight="1" outlineLevel="1">
      <c r="B118" s="144"/>
      <c r="C118" s="145"/>
      <c r="D118" s="145" t="s">
        <v>54</v>
      </c>
      <c r="E118" s="192">
        <v>171251101</v>
      </c>
      <c r="F118" s="261" t="s">
        <v>93</v>
      </c>
      <c r="G118" s="261"/>
      <c r="H118" s="261"/>
      <c r="I118" s="261"/>
      <c r="J118" s="19" t="s">
        <v>56</v>
      </c>
      <c r="K118" s="134">
        <f>SUM(K119:K119)</f>
        <v>1.7816399999999994</v>
      </c>
      <c r="L118" s="257"/>
      <c r="M118" s="257"/>
      <c r="N118" s="262">
        <f>ROUND(L118*K118,2)</f>
        <v>0</v>
      </c>
      <c r="O118" s="262"/>
      <c r="P118" s="262"/>
      <c r="Q118" s="262"/>
      <c r="R118" s="146"/>
    </row>
    <row r="119" spans="2:18" s="137" customFormat="1" ht="11.25" customHeight="1" outlineLevel="1">
      <c r="B119" s="155"/>
      <c r="C119" s="156"/>
      <c r="D119" s="156"/>
      <c r="E119" s="191" t="s">
        <v>94</v>
      </c>
      <c r="F119" s="259" t="s">
        <v>92</v>
      </c>
      <c r="G119" s="260"/>
      <c r="H119" s="260"/>
      <c r="I119" s="260"/>
      <c r="J119" s="20"/>
      <c r="K119" s="138">
        <f>K116</f>
        <v>1.7816399999999994</v>
      </c>
      <c r="L119" s="163"/>
      <c r="M119" s="163"/>
      <c r="N119" s="157"/>
      <c r="O119" s="157"/>
      <c r="P119" s="157"/>
      <c r="Q119" s="157"/>
      <c r="R119" s="158"/>
    </row>
    <row r="120" spans="2:18" s="79" customFormat="1" ht="13.5" outlineLevel="1">
      <c r="B120" s="144"/>
      <c r="C120" s="145"/>
      <c r="D120" s="145" t="s">
        <v>54</v>
      </c>
      <c r="E120" s="193">
        <v>174151101</v>
      </c>
      <c r="F120" s="272" t="s">
        <v>98</v>
      </c>
      <c r="G120" s="272"/>
      <c r="H120" s="272"/>
      <c r="I120" s="272"/>
      <c r="J120" s="19" t="s">
        <v>56</v>
      </c>
      <c r="K120" s="134">
        <f>SUM(K121:K122)</f>
        <v>9.81836</v>
      </c>
      <c r="L120" s="257"/>
      <c r="M120" s="257"/>
      <c r="N120" s="262">
        <f>ROUND(L120*K120,2)</f>
        <v>0</v>
      </c>
      <c r="O120" s="262"/>
      <c r="P120" s="262"/>
      <c r="Q120" s="262"/>
      <c r="R120" s="146"/>
    </row>
    <row r="121" spans="2:18" s="137" customFormat="1" ht="13.5" outlineLevel="1">
      <c r="B121" s="155"/>
      <c r="C121" s="156"/>
      <c r="D121" s="156"/>
      <c r="E121" s="191" t="s">
        <v>166</v>
      </c>
      <c r="F121" s="259" t="s">
        <v>168</v>
      </c>
      <c r="G121" s="259">
        <f aca="true" t="shared" si="1" ref="G121:I121">2.2*2.2*2.1-(0.7*0.7*3.14*1.5+0.8*0.8*3.14*0.1)</f>
        <v>7.655140000000001</v>
      </c>
      <c r="H121" s="259">
        <f t="shared" si="1"/>
        <v>7.655140000000001</v>
      </c>
      <c r="I121" s="259">
        <f t="shared" si="1"/>
        <v>7.655140000000001</v>
      </c>
      <c r="J121" s="20"/>
      <c r="K121" s="138">
        <f>2*2*2.9-(0.6*0.6*3.14*2.76)</f>
        <v>8.480096</v>
      </c>
      <c r="L121" s="163"/>
      <c r="M121" s="163"/>
      <c r="N121" s="157"/>
      <c r="O121" s="157"/>
      <c r="P121" s="157"/>
      <c r="Q121" s="157"/>
      <c r="R121" s="158"/>
    </row>
    <row r="122" spans="2:18" s="137" customFormat="1" ht="13.5" outlineLevel="1">
      <c r="B122" s="155"/>
      <c r="C122" s="156"/>
      <c r="D122" s="156"/>
      <c r="E122" s="198" t="s">
        <v>167</v>
      </c>
      <c r="F122" s="297" t="s">
        <v>169</v>
      </c>
      <c r="G122" s="298">
        <f aca="true" t="shared" si="2" ref="G122:I122">(2.2*2.2-0.3*0.3*3.14)*(0.2+0.16)</f>
        <v>1.6406640000000001</v>
      </c>
      <c r="H122" s="298">
        <f t="shared" si="2"/>
        <v>1.6406640000000001</v>
      </c>
      <c r="I122" s="298">
        <f t="shared" si="2"/>
        <v>1.6406640000000001</v>
      </c>
      <c r="J122" s="20"/>
      <c r="K122" s="138">
        <f>(2*2-0.3*0.3*3.14)*(0.2+0.16)</f>
        <v>1.338264</v>
      </c>
      <c r="L122" s="163"/>
      <c r="M122" s="163"/>
      <c r="N122" s="157"/>
      <c r="O122" s="157"/>
      <c r="P122" s="157"/>
      <c r="Q122" s="157"/>
      <c r="R122" s="158"/>
    </row>
    <row r="123" spans="2:18" ht="13.5" outlineLevel="1">
      <c r="B123" s="35"/>
      <c r="C123" s="132"/>
      <c r="D123" s="133" t="s">
        <v>54</v>
      </c>
      <c r="E123" s="192">
        <v>894414111</v>
      </c>
      <c r="F123" s="261" t="s">
        <v>193</v>
      </c>
      <c r="G123" s="261"/>
      <c r="H123" s="261"/>
      <c r="I123" s="261"/>
      <c r="J123" s="19" t="s">
        <v>59</v>
      </c>
      <c r="K123" s="134">
        <f>2250/250</f>
        <v>9</v>
      </c>
      <c r="L123" s="257"/>
      <c r="M123" s="257"/>
      <c r="N123" s="258">
        <f aca="true" t="shared" si="3" ref="N123:N135">ROUND(L123*K123,2)</f>
        <v>0</v>
      </c>
      <c r="O123" s="258"/>
      <c r="P123" s="258"/>
      <c r="Q123" s="258"/>
      <c r="R123" s="36"/>
    </row>
    <row r="124" spans="2:18" ht="13.5" outlineLevel="1">
      <c r="B124" s="35"/>
      <c r="C124" s="140"/>
      <c r="D124" s="141" t="s">
        <v>57</v>
      </c>
      <c r="E124" s="142">
        <v>59224028</v>
      </c>
      <c r="F124" s="264" t="s">
        <v>203</v>
      </c>
      <c r="G124" s="265"/>
      <c r="H124" s="265"/>
      <c r="I124" s="266"/>
      <c r="J124" s="21" t="s">
        <v>59</v>
      </c>
      <c r="K124" s="143">
        <f>K123</f>
        <v>9</v>
      </c>
      <c r="L124" s="267"/>
      <c r="M124" s="268"/>
      <c r="N124" s="269">
        <f t="shared" si="3"/>
        <v>0</v>
      </c>
      <c r="O124" s="270"/>
      <c r="P124" s="270"/>
      <c r="Q124" s="271"/>
      <c r="R124" s="36"/>
    </row>
    <row r="125" spans="2:18" ht="13.5" outlineLevel="1">
      <c r="B125" s="35"/>
      <c r="C125" s="132"/>
      <c r="D125" s="133" t="s">
        <v>54</v>
      </c>
      <c r="E125" s="192">
        <v>894411311</v>
      </c>
      <c r="F125" s="261" t="s">
        <v>159</v>
      </c>
      <c r="G125" s="261"/>
      <c r="H125" s="261"/>
      <c r="I125" s="261"/>
      <c r="J125" s="19" t="s">
        <v>59</v>
      </c>
      <c r="K125" s="134">
        <v>3</v>
      </c>
      <c r="L125" s="257"/>
      <c r="M125" s="257"/>
      <c r="N125" s="258">
        <f t="shared" si="3"/>
        <v>0</v>
      </c>
      <c r="O125" s="258"/>
      <c r="P125" s="258"/>
      <c r="Q125" s="258"/>
      <c r="R125" s="36"/>
    </row>
    <row r="126" spans="2:18" ht="13.5" outlineLevel="1">
      <c r="B126" s="35"/>
      <c r="C126" s="140"/>
      <c r="D126" s="141" t="s">
        <v>57</v>
      </c>
      <c r="E126" s="142" t="s">
        <v>409</v>
      </c>
      <c r="F126" s="264" t="s">
        <v>194</v>
      </c>
      <c r="G126" s="265"/>
      <c r="H126" s="265"/>
      <c r="I126" s="266"/>
      <c r="J126" s="21" t="s">
        <v>59</v>
      </c>
      <c r="K126" s="143">
        <v>2</v>
      </c>
      <c r="L126" s="267"/>
      <c r="M126" s="268"/>
      <c r="N126" s="269">
        <f t="shared" si="3"/>
        <v>0</v>
      </c>
      <c r="O126" s="270"/>
      <c r="P126" s="270"/>
      <c r="Q126" s="271"/>
      <c r="R126" s="36"/>
    </row>
    <row r="127" spans="2:18" ht="13.5" outlineLevel="1">
      <c r="B127" s="35"/>
      <c r="C127" s="140"/>
      <c r="D127" s="141" t="s">
        <v>57</v>
      </c>
      <c r="E127" s="142" t="s">
        <v>408</v>
      </c>
      <c r="F127" s="264" t="s">
        <v>160</v>
      </c>
      <c r="G127" s="265"/>
      <c r="H127" s="265"/>
      <c r="I127" s="266"/>
      <c r="J127" s="21" t="s">
        <v>59</v>
      </c>
      <c r="K127" s="143">
        <v>1</v>
      </c>
      <c r="L127" s="267"/>
      <c r="M127" s="268"/>
      <c r="N127" s="269">
        <f t="shared" si="3"/>
        <v>0</v>
      </c>
      <c r="O127" s="270"/>
      <c r="P127" s="270"/>
      <c r="Q127" s="271"/>
      <c r="R127" s="36"/>
    </row>
    <row r="128" spans="2:18" ht="13.5" outlineLevel="1">
      <c r="B128" s="35"/>
      <c r="C128" s="132"/>
      <c r="D128" s="133" t="s">
        <v>54</v>
      </c>
      <c r="E128" s="192">
        <v>894414211</v>
      </c>
      <c r="F128" s="261" t="s">
        <v>129</v>
      </c>
      <c r="G128" s="261"/>
      <c r="H128" s="261"/>
      <c r="I128" s="261"/>
      <c r="J128" s="19" t="s">
        <v>59</v>
      </c>
      <c r="K128" s="134">
        <v>1</v>
      </c>
      <c r="L128" s="257"/>
      <c r="M128" s="257"/>
      <c r="N128" s="258">
        <f t="shared" si="3"/>
        <v>0</v>
      </c>
      <c r="O128" s="258"/>
      <c r="P128" s="258"/>
      <c r="Q128" s="258"/>
      <c r="R128" s="36"/>
    </row>
    <row r="129" spans="2:18" ht="13.5" outlineLevel="1">
      <c r="B129" s="35"/>
      <c r="C129" s="140"/>
      <c r="D129" s="141" t="s">
        <v>57</v>
      </c>
      <c r="E129" s="142">
        <v>59225776</v>
      </c>
      <c r="F129" s="264" t="s">
        <v>161</v>
      </c>
      <c r="G129" s="265"/>
      <c r="H129" s="265"/>
      <c r="I129" s="266"/>
      <c r="J129" s="21" t="s">
        <v>59</v>
      </c>
      <c r="K129" s="143">
        <f>K128</f>
        <v>1</v>
      </c>
      <c r="L129" s="267"/>
      <c r="M129" s="268"/>
      <c r="N129" s="269">
        <f t="shared" si="3"/>
        <v>0</v>
      </c>
      <c r="O129" s="270"/>
      <c r="P129" s="270"/>
      <c r="Q129" s="271"/>
      <c r="R129" s="36"/>
    </row>
    <row r="130" spans="2:18" ht="13.5" outlineLevel="1">
      <c r="B130" s="35"/>
      <c r="C130" s="132"/>
      <c r="D130" s="133" t="s">
        <v>54</v>
      </c>
      <c r="E130" s="192">
        <v>452112111</v>
      </c>
      <c r="F130" s="261" t="s">
        <v>195</v>
      </c>
      <c r="G130" s="261"/>
      <c r="H130" s="261"/>
      <c r="I130" s="261"/>
      <c r="J130" s="19" t="s">
        <v>59</v>
      </c>
      <c r="K130" s="134">
        <v>1</v>
      </c>
      <c r="L130" s="304"/>
      <c r="M130" s="305"/>
      <c r="N130" s="258">
        <f t="shared" si="3"/>
        <v>0</v>
      </c>
      <c r="O130" s="258"/>
      <c r="P130" s="258"/>
      <c r="Q130" s="258"/>
      <c r="R130" s="36"/>
    </row>
    <row r="131" spans="2:18" ht="13.5" outlineLevel="1">
      <c r="B131" s="35"/>
      <c r="C131" s="140"/>
      <c r="D131" s="141" t="s">
        <v>57</v>
      </c>
      <c r="E131" s="142">
        <v>59224135</v>
      </c>
      <c r="F131" s="264" t="s">
        <v>196</v>
      </c>
      <c r="G131" s="265"/>
      <c r="H131" s="265"/>
      <c r="I131" s="266"/>
      <c r="J131" s="21" t="s">
        <v>59</v>
      </c>
      <c r="K131" s="143">
        <f>K130</f>
        <v>1</v>
      </c>
      <c r="L131" s="267"/>
      <c r="M131" s="268"/>
      <c r="N131" s="269">
        <f t="shared" si="3"/>
        <v>0</v>
      </c>
      <c r="O131" s="270"/>
      <c r="P131" s="270"/>
      <c r="Q131" s="271"/>
      <c r="R131" s="36"/>
    </row>
    <row r="132" spans="2:18" ht="13.5" outlineLevel="1">
      <c r="B132" s="35"/>
      <c r="C132" s="132"/>
      <c r="D132" s="133" t="s">
        <v>54</v>
      </c>
      <c r="E132" s="192" t="s">
        <v>407</v>
      </c>
      <c r="F132" s="261" t="s">
        <v>418</v>
      </c>
      <c r="G132" s="261"/>
      <c r="H132" s="261"/>
      <c r="I132" s="261"/>
      <c r="J132" s="19" t="s">
        <v>59</v>
      </c>
      <c r="K132" s="134">
        <v>1</v>
      </c>
      <c r="L132" s="257"/>
      <c r="M132" s="257"/>
      <c r="N132" s="258">
        <f t="shared" si="3"/>
        <v>0</v>
      </c>
      <c r="O132" s="258"/>
      <c r="P132" s="258"/>
      <c r="Q132" s="258"/>
      <c r="R132" s="36"/>
    </row>
    <row r="133" spans="2:18" ht="25.5" customHeight="1" outlineLevel="1">
      <c r="B133" s="35"/>
      <c r="C133" s="140"/>
      <c r="D133" s="141" t="s">
        <v>57</v>
      </c>
      <c r="E133" s="142">
        <v>63126037</v>
      </c>
      <c r="F133" s="264" t="s">
        <v>163</v>
      </c>
      <c r="G133" s="265"/>
      <c r="H133" s="265"/>
      <c r="I133" s="266"/>
      <c r="J133" s="21" t="s">
        <v>59</v>
      </c>
      <c r="K133" s="143">
        <f>K132</f>
        <v>1</v>
      </c>
      <c r="L133" s="267"/>
      <c r="M133" s="268"/>
      <c r="N133" s="269">
        <f t="shared" si="3"/>
        <v>0</v>
      </c>
      <c r="O133" s="270"/>
      <c r="P133" s="270"/>
      <c r="Q133" s="271"/>
      <c r="R133" s="36"/>
    </row>
    <row r="134" spans="2:18" ht="11.25" customHeight="1" outlineLevel="1">
      <c r="B134" s="35"/>
      <c r="C134" s="132"/>
      <c r="D134" s="133" t="s">
        <v>54</v>
      </c>
      <c r="E134" s="192">
        <v>591141111</v>
      </c>
      <c r="F134" s="261" t="s">
        <v>156</v>
      </c>
      <c r="G134" s="261"/>
      <c r="H134" s="261"/>
      <c r="I134" s="261"/>
      <c r="J134" s="19" t="s">
        <v>55</v>
      </c>
      <c r="K134" s="134">
        <f>(0.6+0.15)*3.14*0.3</f>
        <v>0.7065</v>
      </c>
      <c r="L134" s="257"/>
      <c r="M134" s="257"/>
      <c r="N134" s="258">
        <f t="shared" si="3"/>
        <v>0</v>
      </c>
      <c r="O134" s="258"/>
      <c r="P134" s="258"/>
      <c r="Q134" s="258"/>
      <c r="R134" s="36"/>
    </row>
    <row r="135" spans="2:18" ht="11.25" customHeight="1" outlineLevel="1">
      <c r="B135" s="35"/>
      <c r="C135" s="140"/>
      <c r="D135" s="141" t="s">
        <v>57</v>
      </c>
      <c r="E135" s="142">
        <v>58381008</v>
      </c>
      <c r="F135" s="264" t="s">
        <v>157</v>
      </c>
      <c r="G135" s="265"/>
      <c r="H135" s="265"/>
      <c r="I135" s="266"/>
      <c r="J135" s="21" t="s">
        <v>55</v>
      </c>
      <c r="K135" s="143">
        <f>K134*1.1</f>
        <v>0.7771500000000001</v>
      </c>
      <c r="L135" s="267"/>
      <c r="M135" s="268"/>
      <c r="N135" s="269">
        <f t="shared" si="3"/>
        <v>0</v>
      </c>
      <c r="O135" s="270"/>
      <c r="P135" s="270"/>
      <c r="Q135" s="271"/>
      <c r="R135" s="36"/>
    </row>
    <row r="136" spans="2:18" s="129" customFormat="1" ht="12.75">
      <c r="B136" s="124"/>
      <c r="C136" s="130"/>
      <c r="D136" s="131" t="s">
        <v>389</v>
      </c>
      <c r="E136" s="131"/>
      <c r="F136" s="131"/>
      <c r="G136" s="131"/>
      <c r="H136" s="131"/>
      <c r="I136" s="131"/>
      <c r="J136" s="18"/>
      <c r="K136" s="131"/>
      <c r="L136" s="164"/>
      <c r="M136" s="164"/>
      <c r="N136" s="263">
        <f>SUM(N137:Q160)</f>
        <v>0</v>
      </c>
      <c r="O136" s="263"/>
      <c r="P136" s="263"/>
      <c r="Q136" s="263"/>
      <c r="R136" s="128"/>
    </row>
    <row r="137" spans="2:18" ht="27.75" customHeight="1" outlineLevel="1">
      <c r="B137" s="35"/>
      <c r="C137" s="132"/>
      <c r="D137" s="133" t="s">
        <v>54</v>
      </c>
      <c r="E137" s="192">
        <v>132354101</v>
      </c>
      <c r="F137" s="261" t="s">
        <v>413</v>
      </c>
      <c r="G137" s="261"/>
      <c r="H137" s="261"/>
      <c r="I137" s="261"/>
      <c r="J137" s="19" t="s">
        <v>56</v>
      </c>
      <c r="K137" s="134">
        <f>SUM(K138:K138)</f>
        <v>12.08898</v>
      </c>
      <c r="L137" s="257"/>
      <c r="M137" s="257"/>
      <c r="N137" s="258">
        <f>ROUND(L137*K137,2)</f>
        <v>0</v>
      </c>
      <c r="O137" s="258"/>
      <c r="P137" s="258"/>
      <c r="Q137" s="258"/>
      <c r="R137" s="36"/>
    </row>
    <row r="138" spans="2:18" s="137" customFormat="1" ht="13.5" outlineLevel="1">
      <c r="B138" s="155"/>
      <c r="C138" s="156"/>
      <c r="D138" s="156"/>
      <c r="E138" s="191" t="s">
        <v>197</v>
      </c>
      <c r="F138" s="259" t="s">
        <v>201</v>
      </c>
      <c r="G138" s="259">
        <f aca="true" t="shared" si="4" ref="G138:I140">48.25*(1.59+1.69+1.59+1.35+1.42+1.43+1.4+1.48+1.46+1.46+1.45)/11*(0.8+1.2)/2</f>
        <v>71.58545454545455</v>
      </c>
      <c r="H138" s="259">
        <f t="shared" si="4"/>
        <v>71.58545454545455</v>
      </c>
      <c r="I138" s="259">
        <f t="shared" si="4"/>
        <v>71.58545454545455</v>
      </c>
      <c r="J138" s="20"/>
      <c r="K138" s="138">
        <f>1.58*(3.42+2.76)/2*0.9+1.5*1.5*3.42</f>
        <v>12.08898</v>
      </c>
      <c r="L138" s="163"/>
      <c r="M138" s="163"/>
      <c r="N138" s="157"/>
      <c r="O138" s="157"/>
      <c r="P138" s="157"/>
      <c r="Q138" s="157"/>
      <c r="R138" s="158"/>
    </row>
    <row r="139" spans="2:18" ht="13.5" outlineLevel="1">
      <c r="B139" s="35"/>
      <c r="C139" s="132"/>
      <c r="D139" s="133" t="s">
        <v>54</v>
      </c>
      <c r="E139" s="192">
        <v>151811131</v>
      </c>
      <c r="F139" s="261" t="s">
        <v>415</v>
      </c>
      <c r="G139" s="261"/>
      <c r="H139" s="261"/>
      <c r="I139" s="261"/>
      <c r="J139" s="19" t="s">
        <v>55</v>
      </c>
      <c r="K139" s="134">
        <f>SUM(K140)</f>
        <v>15.142199999999999</v>
      </c>
      <c r="L139" s="257"/>
      <c r="M139" s="257"/>
      <c r="N139" s="258">
        <f>ROUND(L139*K139,2)</f>
        <v>0</v>
      </c>
      <c r="O139" s="258"/>
      <c r="P139" s="258"/>
      <c r="Q139" s="258"/>
      <c r="R139" s="36"/>
    </row>
    <row r="140" spans="2:18" s="137" customFormat="1" ht="13.5" outlineLevel="1">
      <c r="B140" s="155"/>
      <c r="C140" s="156"/>
      <c r="D140" s="156"/>
      <c r="E140" s="191" t="s">
        <v>197</v>
      </c>
      <c r="F140" s="259" t="s">
        <v>414</v>
      </c>
      <c r="G140" s="259">
        <f t="shared" si="4"/>
        <v>71.58545454545455</v>
      </c>
      <c r="H140" s="259">
        <f t="shared" si="4"/>
        <v>71.58545454545455</v>
      </c>
      <c r="I140" s="259">
        <f t="shared" si="4"/>
        <v>71.58545454545455</v>
      </c>
      <c r="J140" s="20"/>
      <c r="K140" s="138">
        <f>1.58*(3.42+2.76)/2+1.5*2*3.42</f>
        <v>15.142199999999999</v>
      </c>
      <c r="L140" s="163"/>
      <c r="M140" s="163"/>
      <c r="N140" s="157"/>
      <c r="O140" s="157"/>
      <c r="P140" s="157"/>
      <c r="Q140" s="157"/>
      <c r="R140" s="158"/>
    </row>
    <row r="141" spans="2:18" ht="13.5" outlineLevel="1">
      <c r="B141" s="35"/>
      <c r="C141" s="132"/>
      <c r="D141" s="133" t="s">
        <v>54</v>
      </c>
      <c r="E141" s="192">
        <v>151811231</v>
      </c>
      <c r="F141" s="261" t="s">
        <v>416</v>
      </c>
      <c r="G141" s="261"/>
      <c r="H141" s="261"/>
      <c r="I141" s="261"/>
      <c r="J141" s="19" t="s">
        <v>55</v>
      </c>
      <c r="K141" s="134">
        <f>K139</f>
        <v>15.142199999999999</v>
      </c>
      <c r="L141" s="257"/>
      <c r="M141" s="257"/>
      <c r="N141" s="258">
        <f>ROUND(L141*K141,2)</f>
        <v>0</v>
      </c>
      <c r="O141" s="258"/>
      <c r="P141" s="258"/>
      <c r="Q141" s="258"/>
      <c r="R141" s="36"/>
    </row>
    <row r="142" spans="2:18" ht="27.75" customHeight="1" outlineLevel="1">
      <c r="B142" s="35"/>
      <c r="C142" s="132"/>
      <c r="D142" s="133" t="s">
        <v>54</v>
      </c>
      <c r="E142" s="192">
        <v>132351103</v>
      </c>
      <c r="F142" s="261" t="s">
        <v>436</v>
      </c>
      <c r="G142" s="261"/>
      <c r="H142" s="261"/>
      <c r="I142" s="261"/>
      <c r="J142" s="19" t="s">
        <v>56</v>
      </c>
      <c r="K142" s="134">
        <f>SUM(K143:K144)</f>
        <v>17.27653333333333</v>
      </c>
      <c r="L142" s="257"/>
      <c r="M142" s="257"/>
      <c r="N142" s="258">
        <f>ROUND(L142*K142,2)</f>
        <v>0</v>
      </c>
      <c r="O142" s="258"/>
      <c r="P142" s="258"/>
      <c r="Q142" s="258"/>
      <c r="R142" s="36"/>
    </row>
    <row r="143" spans="2:18" s="136" customFormat="1" ht="13.5" outlineLevel="1">
      <c r="B143" s="135"/>
      <c r="D143" s="137"/>
      <c r="E143" s="191" t="s">
        <v>198</v>
      </c>
      <c r="F143" s="259" t="s">
        <v>200</v>
      </c>
      <c r="G143" s="260">
        <f aca="true" t="shared" si="5" ref="G143:I144">9*(1.45+1.33+0.77+0.74)/4*(0.8+1.2)/2</f>
        <v>9.6525</v>
      </c>
      <c r="H143" s="260">
        <f t="shared" si="5"/>
        <v>9.6525</v>
      </c>
      <c r="I143" s="260">
        <f t="shared" si="5"/>
        <v>9.6525</v>
      </c>
      <c r="J143" s="20"/>
      <c r="K143" s="138">
        <f>9.52*(2.71+1.87+1.64+1.33+1.16+1)/6*(0.8+1.2)/2</f>
        <v>15.40653333333333</v>
      </c>
      <c r="L143" s="163"/>
      <c r="M143" s="163"/>
      <c r="R143" s="139"/>
    </row>
    <row r="144" spans="2:18" s="136" customFormat="1" ht="13.5" outlineLevel="1">
      <c r="B144" s="135"/>
      <c r="D144" s="137"/>
      <c r="E144" s="191" t="s">
        <v>199</v>
      </c>
      <c r="F144" s="259" t="s">
        <v>202</v>
      </c>
      <c r="G144" s="260">
        <f t="shared" si="5"/>
        <v>9.6525</v>
      </c>
      <c r="H144" s="260">
        <f t="shared" si="5"/>
        <v>9.6525</v>
      </c>
      <c r="I144" s="260">
        <f t="shared" si="5"/>
        <v>9.6525</v>
      </c>
      <c r="J144" s="20"/>
      <c r="K144" s="138">
        <f>1*1.87*(0.8+1.2)/2</f>
        <v>1.87</v>
      </c>
      <c r="L144" s="163"/>
      <c r="M144" s="163"/>
      <c r="R144" s="139"/>
    </row>
    <row r="145" spans="2:18" ht="13.5" outlineLevel="1">
      <c r="B145" s="35"/>
      <c r="C145" s="132"/>
      <c r="D145" s="132" t="s">
        <v>54</v>
      </c>
      <c r="E145" s="192" t="s">
        <v>82</v>
      </c>
      <c r="F145" s="261" t="s">
        <v>67</v>
      </c>
      <c r="G145" s="261"/>
      <c r="H145" s="261"/>
      <c r="I145" s="261"/>
      <c r="J145" s="19" t="s">
        <v>56</v>
      </c>
      <c r="K145" s="134">
        <f>SUM(K146:K146)</f>
        <v>26.46151333333333</v>
      </c>
      <c r="L145" s="257"/>
      <c r="M145" s="257"/>
      <c r="N145" s="258">
        <f>ROUND(L145*K145,2)</f>
        <v>0</v>
      </c>
      <c r="O145" s="258"/>
      <c r="P145" s="258"/>
      <c r="Q145" s="258"/>
      <c r="R145" s="36"/>
    </row>
    <row r="146" spans="2:18" s="136" customFormat="1" ht="13.5" outlineLevel="1">
      <c r="B146" s="135"/>
      <c r="E146" s="191" t="s">
        <v>100</v>
      </c>
      <c r="F146" s="259" t="s">
        <v>92</v>
      </c>
      <c r="G146" s="259"/>
      <c r="H146" s="259"/>
      <c r="I146" s="259"/>
      <c r="J146" s="20"/>
      <c r="K146" s="138">
        <f>K137+K142-K147</f>
        <v>26.46151333333333</v>
      </c>
      <c r="L146" s="163"/>
      <c r="M146" s="163"/>
      <c r="R146" s="139"/>
    </row>
    <row r="147" spans="2:18" ht="13.5" outlineLevel="1">
      <c r="B147" s="35"/>
      <c r="C147" s="132"/>
      <c r="D147" s="132" t="s">
        <v>54</v>
      </c>
      <c r="E147" s="192">
        <v>451572111</v>
      </c>
      <c r="F147" s="261" t="s">
        <v>86</v>
      </c>
      <c r="G147" s="261"/>
      <c r="H147" s="261"/>
      <c r="I147" s="261"/>
      <c r="J147" s="19" t="s">
        <v>56</v>
      </c>
      <c r="K147" s="134">
        <f>SUM(K148:K150)</f>
        <v>2.904</v>
      </c>
      <c r="L147" s="257"/>
      <c r="M147" s="257"/>
      <c r="N147" s="258">
        <f>ROUND(L147*K147,2)</f>
        <v>0</v>
      </c>
      <c r="O147" s="258"/>
      <c r="P147" s="258"/>
      <c r="Q147" s="258"/>
      <c r="R147" s="36"/>
    </row>
    <row r="148" spans="2:18" s="136" customFormat="1" ht="13.5" outlineLevel="1">
      <c r="B148" s="135"/>
      <c r="D148" s="137"/>
      <c r="E148" s="191" t="s">
        <v>197</v>
      </c>
      <c r="F148" s="259" t="s">
        <v>204</v>
      </c>
      <c r="G148" s="260">
        <f aca="true" t="shared" si="6" ref="G148:I148">48.25*0.6*0.2</f>
        <v>5.79</v>
      </c>
      <c r="H148" s="260">
        <f t="shared" si="6"/>
        <v>5.79</v>
      </c>
      <c r="I148" s="260">
        <f t="shared" si="6"/>
        <v>5.79</v>
      </c>
      <c r="J148" s="20"/>
      <c r="K148" s="138">
        <f>1.58*0.6*0.4</f>
        <v>0.3792</v>
      </c>
      <c r="L148" s="163"/>
      <c r="M148" s="163"/>
      <c r="R148" s="139"/>
    </row>
    <row r="149" spans="2:18" s="136" customFormat="1" ht="13.5" outlineLevel="1">
      <c r="B149" s="135"/>
      <c r="D149" s="137"/>
      <c r="E149" s="191" t="s">
        <v>171</v>
      </c>
      <c r="F149" s="259" t="s">
        <v>206</v>
      </c>
      <c r="G149" s="260">
        <f aca="true" t="shared" si="7" ref="G149:I149">9*0.6*0.2</f>
        <v>1.0799999999999998</v>
      </c>
      <c r="H149" s="260">
        <f t="shared" si="7"/>
        <v>1.0799999999999998</v>
      </c>
      <c r="I149" s="260">
        <f t="shared" si="7"/>
        <v>1.0799999999999998</v>
      </c>
      <c r="J149" s="20"/>
      <c r="K149" s="138">
        <f>9.52*0.6*0.4</f>
        <v>2.2848</v>
      </c>
      <c r="L149" s="163"/>
      <c r="M149" s="163"/>
      <c r="R149" s="139"/>
    </row>
    <row r="150" spans="2:18" s="136" customFormat="1" ht="13.5" outlineLevel="1">
      <c r="B150" s="135"/>
      <c r="D150" s="137"/>
      <c r="E150" s="191" t="s">
        <v>162</v>
      </c>
      <c r="F150" s="259" t="s">
        <v>205</v>
      </c>
      <c r="G150" s="260">
        <f aca="true" t="shared" si="8" ref="G150:I150">3.3*0.6*0.2</f>
        <v>0.39599999999999996</v>
      </c>
      <c r="H150" s="260">
        <f t="shared" si="8"/>
        <v>0.39599999999999996</v>
      </c>
      <c r="I150" s="260">
        <f t="shared" si="8"/>
        <v>0.39599999999999996</v>
      </c>
      <c r="J150" s="20"/>
      <c r="K150" s="138">
        <f>1*0.6*0.4</f>
        <v>0.24</v>
      </c>
      <c r="L150" s="163"/>
      <c r="M150" s="163"/>
      <c r="R150" s="139"/>
    </row>
    <row r="151" spans="2:18" ht="13.5" outlineLevel="1">
      <c r="B151" s="35"/>
      <c r="C151" s="132"/>
      <c r="D151" s="132" t="s">
        <v>54</v>
      </c>
      <c r="E151" s="192">
        <v>831352121</v>
      </c>
      <c r="F151" s="307" t="s">
        <v>207</v>
      </c>
      <c r="G151" s="307"/>
      <c r="H151" s="307"/>
      <c r="I151" s="307"/>
      <c r="J151" s="19" t="s">
        <v>60</v>
      </c>
      <c r="K151" s="134">
        <f>SUM(K152)</f>
        <v>1.58</v>
      </c>
      <c r="L151" s="304"/>
      <c r="M151" s="305"/>
      <c r="N151" s="306">
        <f>ROUND(L151*K151,2)</f>
        <v>0</v>
      </c>
      <c r="O151" s="306"/>
      <c r="P151" s="306"/>
      <c r="Q151" s="306"/>
      <c r="R151" s="36"/>
    </row>
    <row r="152" spans="2:18" s="136" customFormat="1" ht="13.5" outlineLevel="1">
      <c r="B152" s="135"/>
      <c r="D152" s="137"/>
      <c r="E152" s="191" t="s">
        <v>197</v>
      </c>
      <c r="F152" s="259" t="s">
        <v>208</v>
      </c>
      <c r="G152" s="259">
        <f aca="true" t="shared" si="9" ref="G152:I152">48.25*(1.59+1.69+1.59+1.35+1.42+1.43+1.4+1.48+1.46+1.46+1.45)/11*(0.8+1.2)/2</f>
        <v>71.58545454545455</v>
      </c>
      <c r="H152" s="259">
        <f t="shared" si="9"/>
        <v>71.58545454545455</v>
      </c>
      <c r="I152" s="259">
        <f t="shared" si="9"/>
        <v>71.58545454545455</v>
      </c>
      <c r="J152" s="20"/>
      <c r="K152" s="138">
        <f>1.58</f>
        <v>1.58</v>
      </c>
      <c r="L152" s="163"/>
      <c r="M152" s="163"/>
      <c r="R152" s="139"/>
    </row>
    <row r="153" spans="2:18" ht="11.25" customHeight="1" outlineLevel="1">
      <c r="B153" s="35"/>
      <c r="C153" s="132"/>
      <c r="D153" s="132" t="s">
        <v>54</v>
      </c>
      <c r="E153" s="192">
        <v>871315231</v>
      </c>
      <c r="F153" s="307" t="s">
        <v>420</v>
      </c>
      <c r="G153" s="307"/>
      <c r="H153" s="307"/>
      <c r="I153" s="307"/>
      <c r="J153" s="19" t="s">
        <v>60</v>
      </c>
      <c r="K153" s="134">
        <f>SUM(K154:K155)</f>
        <v>11.42</v>
      </c>
      <c r="L153" s="304"/>
      <c r="M153" s="305"/>
      <c r="N153" s="306">
        <f>ROUND(L153*K153,2)</f>
        <v>0</v>
      </c>
      <c r="O153" s="306"/>
      <c r="P153" s="306"/>
      <c r="Q153" s="306"/>
      <c r="R153" s="36"/>
    </row>
    <row r="154" spans="2:18" s="136" customFormat="1" ht="13.5" outlineLevel="1">
      <c r="B154" s="135"/>
      <c r="D154" s="137"/>
      <c r="E154" s="191" t="s">
        <v>198</v>
      </c>
      <c r="F154" s="259" t="s">
        <v>210</v>
      </c>
      <c r="G154" s="260">
        <f aca="true" t="shared" si="10" ref="G154:I155">9*(1.45+1.33+0.77+0.74)/4*(0.8+1.2)/2</f>
        <v>9.6525</v>
      </c>
      <c r="H154" s="260">
        <f t="shared" si="10"/>
        <v>9.6525</v>
      </c>
      <c r="I154" s="260">
        <f t="shared" si="10"/>
        <v>9.6525</v>
      </c>
      <c r="J154" s="20"/>
      <c r="K154" s="138">
        <f>9.52+(2.7-1.8)</f>
        <v>10.42</v>
      </c>
      <c r="L154" s="163"/>
      <c r="M154" s="163"/>
      <c r="R154" s="139"/>
    </row>
    <row r="155" spans="2:18" s="136" customFormat="1" ht="13.5" outlineLevel="1">
      <c r="B155" s="135"/>
      <c r="D155" s="137"/>
      <c r="E155" s="191" t="s">
        <v>199</v>
      </c>
      <c r="F155" s="259" t="s">
        <v>209</v>
      </c>
      <c r="G155" s="260">
        <f t="shared" si="10"/>
        <v>9.6525</v>
      </c>
      <c r="H155" s="260">
        <f t="shared" si="10"/>
        <v>9.6525</v>
      </c>
      <c r="I155" s="260">
        <f t="shared" si="10"/>
        <v>9.6525</v>
      </c>
      <c r="J155" s="20"/>
      <c r="K155" s="138">
        <f>1</f>
        <v>1</v>
      </c>
      <c r="L155" s="163"/>
      <c r="M155" s="163"/>
      <c r="R155" s="139"/>
    </row>
    <row r="156" spans="2:18" ht="13.5" outlineLevel="1">
      <c r="B156" s="35"/>
      <c r="C156" s="140"/>
      <c r="D156" s="140" t="s">
        <v>57</v>
      </c>
      <c r="E156" s="142">
        <v>59710703</v>
      </c>
      <c r="F156" s="264" t="s">
        <v>419</v>
      </c>
      <c r="G156" s="265"/>
      <c r="H156" s="265"/>
      <c r="I156" s="266"/>
      <c r="J156" s="21" t="s">
        <v>60</v>
      </c>
      <c r="K156" s="143">
        <f>K151*1.1</f>
        <v>1.7380000000000002</v>
      </c>
      <c r="L156" s="267"/>
      <c r="M156" s="268"/>
      <c r="N156" s="269">
        <f aca="true" t="shared" si="11" ref="N156">ROUND(L156*K156,2)</f>
        <v>0</v>
      </c>
      <c r="O156" s="270"/>
      <c r="P156" s="270"/>
      <c r="Q156" s="271"/>
      <c r="R156" s="36"/>
    </row>
    <row r="157" spans="2:18" ht="13.5" outlineLevel="1">
      <c r="B157" s="35"/>
      <c r="C157" s="132"/>
      <c r="D157" s="133" t="s">
        <v>54</v>
      </c>
      <c r="E157" s="192">
        <v>837375121</v>
      </c>
      <c r="F157" s="261" t="s">
        <v>211</v>
      </c>
      <c r="G157" s="261"/>
      <c r="H157" s="261"/>
      <c r="I157" s="261"/>
      <c r="J157" s="19" t="s">
        <v>59</v>
      </c>
      <c r="K157" s="134">
        <v>1</v>
      </c>
      <c r="L157" s="257"/>
      <c r="M157" s="257"/>
      <c r="N157" s="258">
        <f>ROUND(L157*K157,2)</f>
        <v>0</v>
      </c>
      <c r="O157" s="258"/>
      <c r="P157" s="258"/>
      <c r="Q157" s="258"/>
      <c r="R157" s="36"/>
    </row>
    <row r="158" spans="2:18" ht="13.5" outlineLevel="1">
      <c r="B158" s="35"/>
      <c r="C158" s="132"/>
      <c r="D158" s="133" t="s">
        <v>54</v>
      </c>
      <c r="E158" s="192">
        <v>899721111</v>
      </c>
      <c r="F158" s="261" t="s">
        <v>184</v>
      </c>
      <c r="G158" s="261"/>
      <c r="H158" s="261"/>
      <c r="I158" s="261"/>
      <c r="J158" s="19" t="s">
        <v>60</v>
      </c>
      <c r="K158" s="134">
        <f>K151+K153</f>
        <v>13</v>
      </c>
      <c r="L158" s="257"/>
      <c r="M158" s="257"/>
      <c r="N158" s="258">
        <f>ROUND(L158*K158,2)</f>
        <v>0</v>
      </c>
      <c r="O158" s="258"/>
      <c r="P158" s="258"/>
      <c r="Q158" s="258"/>
      <c r="R158" s="36"/>
    </row>
    <row r="159" spans="2:18" ht="13.5" outlineLevel="1">
      <c r="B159" s="35"/>
      <c r="C159" s="132"/>
      <c r="D159" s="133" t="s">
        <v>54</v>
      </c>
      <c r="E159" s="192">
        <v>899722113</v>
      </c>
      <c r="F159" s="261" t="s">
        <v>185</v>
      </c>
      <c r="G159" s="261"/>
      <c r="H159" s="261"/>
      <c r="I159" s="261"/>
      <c r="J159" s="19" t="s">
        <v>60</v>
      </c>
      <c r="K159" s="134">
        <f>K158</f>
        <v>13</v>
      </c>
      <c r="L159" s="257"/>
      <c r="M159" s="257"/>
      <c r="N159" s="258">
        <f>ROUND(L159*K159,2)</f>
        <v>0</v>
      </c>
      <c r="O159" s="258"/>
      <c r="P159" s="258"/>
      <c r="Q159" s="258"/>
      <c r="R159" s="36"/>
    </row>
    <row r="160" spans="2:18" ht="13.5" outlineLevel="1">
      <c r="B160" s="35"/>
      <c r="C160" s="132"/>
      <c r="D160" s="133" t="s">
        <v>54</v>
      </c>
      <c r="E160" s="192">
        <v>721290112</v>
      </c>
      <c r="F160" s="261" t="s">
        <v>421</v>
      </c>
      <c r="G160" s="261"/>
      <c r="H160" s="261"/>
      <c r="I160" s="261"/>
      <c r="J160" s="19" t="s">
        <v>60</v>
      </c>
      <c r="K160" s="134">
        <f>K158</f>
        <v>13</v>
      </c>
      <c r="L160" s="257"/>
      <c r="M160" s="257"/>
      <c r="N160" s="258">
        <f aca="true" t="shared" si="12" ref="N160">ROUND(L160*K160,2)</f>
        <v>0</v>
      </c>
      <c r="O160" s="258"/>
      <c r="P160" s="258"/>
      <c r="Q160" s="258"/>
      <c r="R160" s="36"/>
    </row>
    <row r="161" spans="2:18" s="129" customFormat="1" ht="12.75">
      <c r="B161" s="124"/>
      <c r="C161" s="130"/>
      <c r="D161" s="131" t="s">
        <v>64</v>
      </c>
      <c r="E161" s="130"/>
      <c r="F161" s="130"/>
      <c r="G161" s="130"/>
      <c r="H161" s="130"/>
      <c r="I161" s="130"/>
      <c r="J161" s="18"/>
      <c r="K161" s="131"/>
      <c r="L161" s="131"/>
      <c r="M161" s="131"/>
      <c r="N161" s="263">
        <f>SUM(N162)</f>
        <v>0</v>
      </c>
      <c r="O161" s="263"/>
      <c r="P161" s="263"/>
      <c r="Q161" s="263"/>
      <c r="R161" s="128"/>
    </row>
    <row r="162" spans="2:18" ht="11.25" customHeight="1" outlineLevel="1">
      <c r="B162" s="35"/>
      <c r="C162" s="132"/>
      <c r="D162" s="132" t="s">
        <v>61</v>
      </c>
      <c r="E162" s="200" t="s">
        <v>365</v>
      </c>
      <c r="F162" s="308" t="s">
        <v>366</v>
      </c>
      <c r="G162" s="308"/>
      <c r="H162" s="308"/>
      <c r="I162" s="308"/>
      <c r="J162" s="19" t="s">
        <v>62</v>
      </c>
      <c r="K162" s="31"/>
      <c r="L162" s="300">
        <f>N110+N136</f>
        <v>0</v>
      </c>
      <c r="M162" s="300"/>
      <c r="N162" s="258">
        <f>ROUND(L162*K162,2)</f>
        <v>0</v>
      </c>
      <c r="O162" s="258"/>
      <c r="P162" s="258"/>
      <c r="Q162" s="258"/>
      <c r="R162" s="36"/>
    </row>
    <row r="163" spans="3:10" s="79" customFormat="1" ht="13.5">
      <c r="C163" s="147"/>
      <c r="D163" s="147"/>
      <c r="E163" s="147"/>
      <c r="F163" s="147"/>
      <c r="G163" s="147"/>
      <c r="H163" s="147"/>
      <c r="I163" s="147"/>
      <c r="J163" s="22"/>
    </row>
    <row r="164" spans="3:10" s="79" customFormat="1" ht="13.5">
      <c r="C164" s="147"/>
      <c r="D164" s="147"/>
      <c r="E164" s="147"/>
      <c r="F164" s="147"/>
      <c r="G164" s="147"/>
      <c r="H164" s="147"/>
      <c r="I164" s="147"/>
      <c r="J164" s="22"/>
    </row>
    <row r="165" spans="3:10" s="79" customFormat="1" ht="13.5">
      <c r="C165" s="147"/>
      <c r="D165" s="147"/>
      <c r="E165" s="147"/>
      <c r="F165" s="147"/>
      <c r="G165" s="147"/>
      <c r="H165" s="147"/>
      <c r="I165" s="147"/>
      <c r="J165" s="22"/>
    </row>
  </sheetData>
  <sheetProtection algorithmName="SHA-512" hashValue="Fb68dZvzh+GXNhtCE8jq/v/tB2i1nQQO5MtVvdmrE837Khaec4qyiGaGQQHFJuFGcNBaqx96aj5e3qnJ7fSN1g==" saltValue="Wc5kIfWCnFnduyh7zTCPcw==" spinCount="100000" sheet="1" objects="1" scenarios="1"/>
  <mergeCells count="176">
    <mergeCell ref="N85:Q85"/>
    <mergeCell ref="N86:Q86"/>
    <mergeCell ref="F73:P73"/>
    <mergeCell ref="F74:P74"/>
    <mergeCell ref="M76:P76"/>
    <mergeCell ref="M30:P30"/>
    <mergeCell ref="H32:J32"/>
    <mergeCell ref="M32:P32"/>
    <mergeCell ref="H33:J33"/>
    <mergeCell ref="M33:P33"/>
    <mergeCell ref="L35:P35"/>
    <mergeCell ref="O13:P13"/>
    <mergeCell ref="O15:P15"/>
    <mergeCell ref="O16:P16"/>
    <mergeCell ref="O18:P18"/>
    <mergeCell ref="D37:P37"/>
    <mergeCell ref="D25:E25"/>
    <mergeCell ref="G25:P25"/>
    <mergeCell ref="D38:P43"/>
    <mergeCell ref="C71:Q71"/>
    <mergeCell ref="N87:Q87"/>
    <mergeCell ref="M78:Q78"/>
    <mergeCell ref="M79:Q79"/>
    <mergeCell ref="C81:G81"/>
    <mergeCell ref="N81:Q81"/>
    <mergeCell ref="N83:Q83"/>
    <mergeCell ref="N84:Q84"/>
    <mergeCell ref="C2:Q2"/>
    <mergeCell ref="F4:P4"/>
    <mergeCell ref="F5:P5"/>
    <mergeCell ref="O7:P7"/>
    <mergeCell ref="O9:P9"/>
    <mergeCell ref="O10:P10"/>
    <mergeCell ref="D24:E24"/>
    <mergeCell ref="G24:P24"/>
    <mergeCell ref="O19:P19"/>
    <mergeCell ref="D22:E22"/>
    <mergeCell ref="G22:P22"/>
    <mergeCell ref="D23:E23"/>
    <mergeCell ref="G23:P23"/>
    <mergeCell ref="M28:P28"/>
    <mergeCell ref="F12:I12"/>
    <mergeCell ref="O12:P12"/>
    <mergeCell ref="F98:P98"/>
    <mergeCell ref="L89:Q89"/>
    <mergeCell ref="C95:Q95"/>
    <mergeCell ref="F97:P97"/>
    <mergeCell ref="M100:P100"/>
    <mergeCell ref="M102:Q102"/>
    <mergeCell ref="F104:P104"/>
    <mergeCell ref="F107:I107"/>
    <mergeCell ref="L107:M107"/>
    <mergeCell ref="N107:Q107"/>
    <mergeCell ref="N109:Q109"/>
    <mergeCell ref="N110:Q110"/>
    <mergeCell ref="N111:Q111"/>
    <mergeCell ref="F131:I131"/>
    <mergeCell ref="F125:I125"/>
    <mergeCell ref="F111:I111"/>
    <mergeCell ref="M103:Q103"/>
    <mergeCell ref="F105:P105"/>
    <mergeCell ref="N108:Q108"/>
    <mergeCell ref="F122:I122"/>
    <mergeCell ref="F127:I127"/>
    <mergeCell ref="F128:I128"/>
    <mergeCell ref="F116:I116"/>
    <mergeCell ref="F117:I117"/>
    <mergeCell ref="F118:I118"/>
    <mergeCell ref="F119:I119"/>
    <mergeCell ref="F121:I121"/>
    <mergeCell ref="F130:I130"/>
    <mergeCell ref="F129:I129"/>
    <mergeCell ref="N129:Q129"/>
    <mergeCell ref="L111:M111"/>
    <mergeCell ref="L120:M120"/>
    <mergeCell ref="N120:Q120"/>
    <mergeCell ref="F112:I112"/>
    <mergeCell ref="F120:I120"/>
    <mergeCell ref="F137:I137"/>
    <mergeCell ref="F138:I138"/>
    <mergeCell ref="N157:Q157"/>
    <mergeCell ref="F158:I158"/>
    <mergeCell ref="L158:M158"/>
    <mergeCell ref="N158:Q158"/>
    <mergeCell ref="L141:M141"/>
    <mergeCell ref="N141:Q141"/>
    <mergeCell ref="N128:Q128"/>
    <mergeCell ref="L125:M125"/>
    <mergeCell ref="N125:Q125"/>
    <mergeCell ref="L127:M127"/>
    <mergeCell ref="N127:Q127"/>
    <mergeCell ref="L137:M137"/>
    <mergeCell ref="N137:Q137"/>
    <mergeCell ref="L116:M116"/>
    <mergeCell ref="N116:Q116"/>
    <mergeCell ref="L118:M118"/>
    <mergeCell ref="N118:Q118"/>
    <mergeCell ref="L130:M130"/>
    <mergeCell ref="N130:Q130"/>
    <mergeCell ref="L131:M131"/>
    <mergeCell ref="F145:I145"/>
    <mergeCell ref="F159:I159"/>
    <mergeCell ref="F160:I160"/>
    <mergeCell ref="L160:M160"/>
    <mergeCell ref="N160:Q160"/>
    <mergeCell ref="L159:M159"/>
    <mergeCell ref="F147:I147"/>
    <mergeCell ref="L147:M147"/>
    <mergeCell ref="N147:Q147"/>
    <mergeCell ref="F148:I148"/>
    <mergeCell ref="F149:I149"/>
    <mergeCell ref="F150:I150"/>
    <mergeCell ref="F154:I154"/>
    <mergeCell ref="F155:I155"/>
    <mergeCell ref="N159:Q159"/>
    <mergeCell ref="N161:Q161"/>
    <mergeCell ref="F146:I146"/>
    <mergeCell ref="L151:M151"/>
    <mergeCell ref="N151:Q151"/>
    <mergeCell ref="L153:M153"/>
    <mergeCell ref="N153:Q153"/>
    <mergeCell ref="F156:I156"/>
    <mergeCell ref="L156:M156"/>
    <mergeCell ref="F124:I124"/>
    <mergeCell ref="L124:M124"/>
    <mergeCell ref="N124:Q124"/>
    <mergeCell ref="F126:I126"/>
    <mergeCell ref="L126:M126"/>
    <mergeCell ref="N126:Q126"/>
    <mergeCell ref="L139:M139"/>
    <mergeCell ref="N139:Q139"/>
    <mergeCell ref="L142:M142"/>
    <mergeCell ref="N142:Q142"/>
    <mergeCell ref="F134:I134"/>
    <mergeCell ref="F133:I133"/>
    <mergeCell ref="L133:M133"/>
    <mergeCell ref="N133:Q133"/>
    <mergeCell ref="F132:I132"/>
    <mergeCell ref="L132:M132"/>
    <mergeCell ref="N132:Q132"/>
    <mergeCell ref="F141:I141"/>
    <mergeCell ref="N136:Q136"/>
    <mergeCell ref="F139:I139"/>
    <mergeCell ref="F142:I142"/>
    <mergeCell ref="L128:M128"/>
    <mergeCell ref="F113:I113"/>
    <mergeCell ref="L113:M113"/>
    <mergeCell ref="N113:Q113"/>
    <mergeCell ref="F114:I114"/>
    <mergeCell ref="F115:I115"/>
    <mergeCell ref="L115:M115"/>
    <mergeCell ref="N115:Q115"/>
    <mergeCell ref="F123:I123"/>
    <mergeCell ref="L123:M123"/>
    <mergeCell ref="N123:Q123"/>
    <mergeCell ref="L134:M134"/>
    <mergeCell ref="N134:Q134"/>
    <mergeCell ref="F135:I135"/>
    <mergeCell ref="L135:M135"/>
    <mergeCell ref="N135:Q135"/>
    <mergeCell ref="N131:Q131"/>
    <mergeCell ref="L129:M129"/>
    <mergeCell ref="F140:I140"/>
    <mergeCell ref="N162:Q162"/>
    <mergeCell ref="F144:I144"/>
    <mergeCell ref="F143:I143"/>
    <mergeCell ref="F162:I162"/>
    <mergeCell ref="L162:M162"/>
    <mergeCell ref="F151:I151"/>
    <mergeCell ref="F152:I152"/>
    <mergeCell ref="F153:I153"/>
    <mergeCell ref="L145:M145"/>
    <mergeCell ref="N145:Q145"/>
    <mergeCell ref="N156:Q156"/>
    <mergeCell ref="F157:I157"/>
    <mergeCell ref="L157:M1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66B6A-5B4D-4351-B9CB-3887AC82165F}">
  <sheetPr>
    <pageSetUpPr fitToPage="1"/>
  </sheetPr>
  <dimension ref="B1:R130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K11" sqref="K11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>
      <c r="B5" s="35"/>
      <c r="C5" s="196"/>
      <c r="D5" s="82" t="s">
        <v>39</v>
      </c>
      <c r="E5" s="196"/>
      <c r="F5" s="244" t="s">
        <v>228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ROUND(H32*F32,2)</f>
        <v>0</v>
      </c>
      <c r="N32" s="246"/>
      <c r="O32" s="246"/>
      <c r="P32" s="246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SO801 - plochy hřiště a fitness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C107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92"/>
      <c r="P83" s="292"/>
      <c r="Q83" s="292"/>
      <c r="R83" s="36"/>
    </row>
    <row r="84" spans="2:18" s="152" customFormat="1" ht="15">
      <c r="B84" s="149"/>
      <c r="C84" s="150"/>
      <c r="D84" s="151" t="str">
        <f>D108</f>
        <v>HSV - Práce a dodávky HSV</v>
      </c>
      <c r="E84" s="150"/>
      <c r="F84" s="150"/>
      <c r="G84" s="150"/>
      <c r="H84" s="150"/>
      <c r="J84" s="24"/>
      <c r="K84" s="25"/>
      <c r="L84" s="190"/>
      <c r="M84" s="190"/>
      <c r="N84" s="279">
        <f>SUM(N85:Q86)</f>
        <v>0</v>
      </c>
      <c r="O84" s="280"/>
      <c r="P84" s="280"/>
      <c r="Q84" s="280"/>
      <c r="R84" s="153"/>
    </row>
    <row r="85" spans="2:18" s="116" customFormat="1" ht="12.75">
      <c r="B85" s="113"/>
      <c r="C85" s="114"/>
      <c r="D85" s="115" t="str">
        <f>D109</f>
        <v xml:space="preserve">    5 - Komunikace pozemní</v>
      </c>
      <c r="E85" s="114"/>
      <c r="F85" s="114"/>
      <c r="G85" s="114"/>
      <c r="H85" s="114"/>
      <c r="J85" s="13"/>
      <c r="K85" s="14"/>
      <c r="L85" s="188"/>
      <c r="M85" s="188"/>
      <c r="N85" s="281">
        <f>N109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D129</f>
        <v xml:space="preserve">    998 - Přesuny hmot pro HSV</v>
      </c>
      <c r="E86" s="114"/>
      <c r="F86" s="114"/>
      <c r="G86" s="114"/>
      <c r="H86" s="114"/>
      <c r="J86" s="13"/>
      <c r="K86" s="14"/>
      <c r="L86" s="188"/>
      <c r="M86" s="188"/>
      <c r="N86" s="281">
        <f>N129</f>
        <v>0</v>
      </c>
      <c r="O86" s="282"/>
      <c r="P86" s="282"/>
      <c r="Q86" s="282"/>
      <c r="R86" s="117"/>
    </row>
    <row r="87" spans="2:18" ht="13.5">
      <c r="B87" s="35"/>
      <c r="C87" s="196"/>
      <c r="D87" s="196"/>
      <c r="E87" s="196"/>
      <c r="F87" s="196"/>
      <c r="G87" s="196"/>
      <c r="H87" s="196"/>
      <c r="I87" s="196"/>
      <c r="J87" s="3"/>
      <c r="K87" s="185"/>
      <c r="L87" s="185"/>
      <c r="M87" s="185"/>
      <c r="N87" s="185"/>
      <c r="O87" s="185"/>
      <c r="P87" s="185"/>
      <c r="Q87" s="185"/>
      <c r="R87" s="36"/>
    </row>
    <row r="88" spans="2:18" ht="15.75">
      <c r="B88" s="35"/>
      <c r="C88" s="118" t="s">
        <v>66</v>
      </c>
      <c r="D88" s="197"/>
      <c r="E88" s="197"/>
      <c r="F88" s="197"/>
      <c r="G88" s="197"/>
      <c r="H88" s="197"/>
      <c r="I88" s="197"/>
      <c r="J88" s="15"/>
      <c r="K88" s="189"/>
      <c r="L88" s="234">
        <f>ROUND(N83,2)</f>
        <v>0</v>
      </c>
      <c r="M88" s="234"/>
      <c r="N88" s="234"/>
      <c r="O88" s="234"/>
      <c r="P88" s="234"/>
      <c r="Q88" s="234"/>
      <c r="R88" s="36"/>
    </row>
    <row r="89" spans="2:18" ht="13.5">
      <c r="B89" s="59"/>
      <c r="C89" s="103"/>
      <c r="D89" s="103"/>
      <c r="E89" s="103"/>
      <c r="F89" s="103"/>
      <c r="G89" s="103"/>
      <c r="H89" s="103"/>
      <c r="I89" s="103"/>
      <c r="J89" s="9"/>
      <c r="K89" s="60"/>
      <c r="L89" s="60"/>
      <c r="M89" s="60"/>
      <c r="N89" s="60"/>
      <c r="O89" s="60"/>
      <c r="P89" s="60"/>
      <c r="Q89" s="60"/>
      <c r="R89" s="61"/>
    </row>
    <row r="93" spans="2:18" ht="13.5">
      <c r="B93" s="32"/>
      <c r="C93" s="33"/>
      <c r="D93" s="33"/>
      <c r="E93" s="33"/>
      <c r="F93" s="33"/>
      <c r="G93" s="33"/>
      <c r="H93" s="33"/>
      <c r="I93" s="33"/>
      <c r="J93" s="2"/>
      <c r="K93" s="33"/>
      <c r="L93" s="33"/>
      <c r="M93" s="33"/>
      <c r="N93" s="33"/>
      <c r="O93" s="33"/>
      <c r="P93" s="33"/>
      <c r="Q93" s="33"/>
      <c r="R93" s="34"/>
    </row>
    <row r="94" spans="2:18" ht="20.25">
      <c r="B94" s="35"/>
      <c r="C94" s="311" t="s">
        <v>47</v>
      </c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6"/>
    </row>
    <row r="95" spans="2:18" ht="2.25" customHeight="1">
      <c r="B95" s="35"/>
      <c r="C95" s="202"/>
      <c r="D95" s="202"/>
      <c r="E95" s="202"/>
      <c r="F95" s="202"/>
      <c r="G95" s="202"/>
      <c r="H95" s="202"/>
      <c r="I95" s="202"/>
      <c r="J95" s="3"/>
      <c r="R95" s="36"/>
    </row>
    <row r="96" spans="2:18" ht="12">
      <c r="B96" s="35"/>
      <c r="C96" s="203" t="s">
        <v>3</v>
      </c>
      <c r="D96" s="202"/>
      <c r="E96" s="202"/>
      <c r="F96" s="313" t="str">
        <f>F4</f>
        <v>Revitalizace parku Dlážděnka - Etapa 1A</v>
      </c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R96" s="36"/>
    </row>
    <row r="97" spans="2:18" ht="15.75">
      <c r="B97" s="35"/>
      <c r="C97" s="30" t="s">
        <v>39</v>
      </c>
      <c r="D97" s="202"/>
      <c r="E97" s="202"/>
      <c r="F97" s="315" t="str">
        <f>F5</f>
        <v>SO801 - plochy hřiště a fitness</v>
      </c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R97" s="36"/>
    </row>
    <row r="98" spans="2:18" ht="13.5">
      <c r="B98" s="35"/>
      <c r="C98" s="202"/>
      <c r="D98" s="202"/>
      <c r="E98" s="202"/>
      <c r="F98" s="202"/>
      <c r="G98" s="202"/>
      <c r="H98" s="202"/>
      <c r="I98" s="202"/>
      <c r="J98" s="3"/>
      <c r="R98" s="36"/>
    </row>
    <row r="99" spans="2:18" ht="12">
      <c r="B99" s="35"/>
      <c r="C99" s="203" t="s">
        <v>6</v>
      </c>
      <c r="D99" s="202"/>
      <c r="E99" s="202"/>
      <c r="F99" s="201" t="str">
        <f>F7</f>
        <v>Park Na Dlážděnce, Praha 8, Libeň</v>
      </c>
      <c r="G99" s="202"/>
      <c r="H99" s="202"/>
      <c r="I99" s="202"/>
      <c r="J99" s="3"/>
      <c r="K99" s="203" t="s">
        <v>7</v>
      </c>
      <c r="M99" s="316" t="str">
        <f>IF(O8="","",O8)</f>
        <v/>
      </c>
      <c r="N99" s="316"/>
      <c r="O99" s="316"/>
      <c r="P99" s="316"/>
      <c r="R99" s="36"/>
    </row>
    <row r="100" spans="2:18" ht="13.5">
      <c r="B100" s="35"/>
      <c r="C100" s="202"/>
      <c r="D100" s="202"/>
      <c r="E100" s="202"/>
      <c r="F100" s="202"/>
      <c r="G100" s="202"/>
      <c r="H100" s="202"/>
      <c r="I100" s="202"/>
      <c r="J100" s="3"/>
      <c r="R100" s="36"/>
    </row>
    <row r="101" spans="2:18" ht="12">
      <c r="B101" s="35"/>
      <c r="C101" s="203" t="s">
        <v>8</v>
      </c>
      <c r="D101" s="202"/>
      <c r="E101" s="202"/>
      <c r="F101" s="201" t="str">
        <f>F9</f>
        <v>MČ Praha 8, Zenklova 1/35, Praha 8 - 180 00</v>
      </c>
      <c r="G101" s="202"/>
      <c r="H101" s="202"/>
      <c r="I101" s="202"/>
      <c r="J101" s="3"/>
      <c r="K101" s="203" t="s">
        <v>13</v>
      </c>
      <c r="M101" s="317" t="str">
        <f>E16</f>
        <v>Komon Architekti</v>
      </c>
      <c r="N101" s="317"/>
      <c r="O101" s="317"/>
      <c r="P101" s="317"/>
      <c r="Q101" s="317"/>
      <c r="R101" s="36"/>
    </row>
    <row r="102" spans="2:18" ht="12">
      <c r="B102" s="35"/>
      <c r="C102" s="203" t="s">
        <v>11</v>
      </c>
      <c r="D102" s="202"/>
      <c r="E102" s="202"/>
      <c r="F102" s="201">
        <f>F12</f>
        <v>0</v>
      </c>
      <c r="G102" s="202"/>
      <c r="H102" s="202"/>
      <c r="I102" s="202"/>
      <c r="J102" s="3"/>
      <c r="K102" s="203" t="s">
        <v>14</v>
      </c>
      <c r="M102" s="317" t="str">
        <f>E19</f>
        <v>Jakub Kulhavý</v>
      </c>
      <c r="N102" s="317"/>
      <c r="O102" s="317"/>
      <c r="P102" s="317"/>
      <c r="Q102" s="317"/>
      <c r="R102" s="36"/>
    </row>
    <row r="103" spans="2:18" ht="12">
      <c r="B103" s="35"/>
      <c r="C103" s="203"/>
      <c r="D103" s="202"/>
      <c r="E103" s="202"/>
      <c r="F103" s="313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R103" s="36"/>
    </row>
    <row r="104" spans="2:18" ht="47.25" customHeight="1">
      <c r="B104" s="35"/>
      <c r="C104" s="203" t="s">
        <v>78</v>
      </c>
      <c r="D104" s="202"/>
      <c r="E104" s="202"/>
      <c r="F104" s="318" t="s">
        <v>87</v>
      </c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R104" s="36"/>
    </row>
    <row r="105" spans="2:18" ht="3.75" customHeight="1">
      <c r="B105" s="35"/>
      <c r="C105" s="202"/>
      <c r="D105" s="202"/>
      <c r="E105" s="202"/>
      <c r="F105" s="202"/>
      <c r="G105" s="202"/>
      <c r="H105" s="202"/>
      <c r="I105" s="202"/>
      <c r="J105" s="3"/>
      <c r="R105" s="36"/>
    </row>
    <row r="106" spans="2:18" s="122" customFormat="1" ht="12">
      <c r="B106" s="119"/>
      <c r="C106" s="28" t="s">
        <v>48</v>
      </c>
      <c r="D106" s="187" t="s">
        <v>49</v>
      </c>
      <c r="E106" s="187" t="s">
        <v>34</v>
      </c>
      <c r="F106" s="275" t="s">
        <v>50</v>
      </c>
      <c r="G106" s="275"/>
      <c r="H106" s="275"/>
      <c r="I106" s="275"/>
      <c r="J106" s="16" t="s">
        <v>51</v>
      </c>
      <c r="K106" s="187" t="s">
        <v>52</v>
      </c>
      <c r="L106" s="274" t="s">
        <v>53</v>
      </c>
      <c r="M106" s="274"/>
      <c r="N106" s="275" t="s">
        <v>43</v>
      </c>
      <c r="O106" s="275"/>
      <c r="P106" s="275"/>
      <c r="Q106" s="276"/>
      <c r="R106" s="121"/>
    </row>
    <row r="107" spans="2:18" ht="15.75">
      <c r="B107" s="35"/>
      <c r="C107" s="29" t="s">
        <v>40</v>
      </c>
      <c r="D107" s="202"/>
      <c r="E107" s="202"/>
      <c r="F107" s="202"/>
      <c r="G107" s="202"/>
      <c r="H107" s="202"/>
      <c r="I107" s="202"/>
      <c r="J107" s="3"/>
      <c r="N107" s="277">
        <f>N108</f>
        <v>0</v>
      </c>
      <c r="O107" s="278"/>
      <c r="P107" s="278"/>
      <c r="Q107" s="278"/>
      <c r="R107" s="36"/>
    </row>
    <row r="108" spans="2:18" s="161" customFormat="1" ht="15">
      <c r="B108" s="159"/>
      <c r="D108" s="27" t="s">
        <v>44</v>
      </c>
      <c r="E108" s="27"/>
      <c r="F108" s="27"/>
      <c r="G108" s="27"/>
      <c r="H108" s="27"/>
      <c r="I108" s="27"/>
      <c r="J108" s="17"/>
      <c r="K108" s="27"/>
      <c r="L108" s="27"/>
      <c r="M108" s="27"/>
      <c r="N108" s="319">
        <f>N109+N129</f>
        <v>0</v>
      </c>
      <c r="O108" s="319"/>
      <c r="P108" s="319"/>
      <c r="Q108" s="319"/>
      <c r="R108" s="160"/>
    </row>
    <row r="109" spans="2:18" s="161" customFormat="1" ht="12.75">
      <c r="B109" s="159"/>
      <c r="C109" s="131"/>
      <c r="D109" s="154" t="s">
        <v>101</v>
      </c>
      <c r="E109" s="131"/>
      <c r="F109" s="131"/>
      <c r="G109" s="131"/>
      <c r="H109" s="131"/>
      <c r="I109" s="131"/>
      <c r="J109" s="18"/>
      <c r="K109" s="131"/>
      <c r="L109" s="131"/>
      <c r="M109" s="131"/>
      <c r="N109" s="263">
        <f>SUM(N110:Q128)</f>
        <v>0</v>
      </c>
      <c r="O109" s="263"/>
      <c r="P109" s="263"/>
      <c r="Q109" s="263"/>
      <c r="R109" s="160"/>
    </row>
    <row r="110" spans="2:18" ht="13.5" outlineLevel="1">
      <c r="B110" s="35"/>
      <c r="C110" s="132"/>
      <c r="D110" s="132" t="s">
        <v>54</v>
      </c>
      <c r="E110" s="192">
        <v>564831111</v>
      </c>
      <c r="F110" s="261" t="s">
        <v>102</v>
      </c>
      <c r="G110" s="261"/>
      <c r="H110" s="261"/>
      <c r="I110" s="261"/>
      <c r="J110" s="19" t="s">
        <v>55</v>
      </c>
      <c r="K110" s="134">
        <f>SUM(K111:K112)</f>
        <v>164</v>
      </c>
      <c r="L110" s="257"/>
      <c r="M110" s="257"/>
      <c r="N110" s="258">
        <f>ROUND(L110*K110,2)</f>
        <v>0</v>
      </c>
      <c r="O110" s="258"/>
      <c r="P110" s="258"/>
      <c r="Q110" s="258"/>
      <c r="R110" s="36"/>
    </row>
    <row r="111" spans="2:18" s="136" customFormat="1" ht="13.5" outlineLevel="1">
      <c r="B111" s="135"/>
      <c r="E111" s="191" t="s">
        <v>212</v>
      </c>
      <c r="F111" s="259" t="s">
        <v>213</v>
      </c>
      <c r="G111" s="260">
        <v>602</v>
      </c>
      <c r="H111" s="260">
        <v>602</v>
      </c>
      <c r="I111" s="260">
        <v>602</v>
      </c>
      <c r="J111" s="20"/>
      <c r="K111" s="138">
        <f>154</f>
        <v>154</v>
      </c>
      <c r="L111" s="163"/>
      <c r="M111" s="163"/>
      <c r="R111" s="139"/>
    </row>
    <row r="112" spans="2:18" s="136" customFormat="1" ht="13.5" outlineLevel="1">
      <c r="B112" s="135"/>
      <c r="E112" s="191" t="s">
        <v>216</v>
      </c>
      <c r="F112" s="259" t="s">
        <v>110</v>
      </c>
      <c r="G112" s="260">
        <v>602</v>
      </c>
      <c r="H112" s="260">
        <v>602</v>
      </c>
      <c r="I112" s="260">
        <v>602</v>
      </c>
      <c r="J112" s="20"/>
      <c r="K112" s="138">
        <v>10</v>
      </c>
      <c r="L112" s="163"/>
      <c r="M112" s="163"/>
      <c r="R112" s="139"/>
    </row>
    <row r="113" spans="2:18" ht="13.5" outlineLevel="1">
      <c r="B113" s="35"/>
      <c r="C113" s="132"/>
      <c r="D113" s="132" t="s">
        <v>54</v>
      </c>
      <c r="E113" s="192">
        <v>564851111</v>
      </c>
      <c r="F113" s="261" t="s">
        <v>103</v>
      </c>
      <c r="G113" s="261"/>
      <c r="H113" s="261"/>
      <c r="I113" s="261"/>
      <c r="J113" s="19" t="s">
        <v>55</v>
      </c>
      <c r="K113" s="134">
        <f>SUM(K114:K115)</f>
        <v>164</v>
      </c>
      <c r="L113" s="257"/>
      <c r="M113" s="257"/>
      <c r="N113" s="258">
        <f>ROUND(L113*K113,2)</f>
        <v>0</v>
      </c>
      <c r="O113" s="258"/>
      <c r="P113" s="258"/>
      <c r="Q113" s="258"/>
      <c r="R113" s="36"/>
    </row>
    <row r="114" spans="2:18" s="136" customFormat="1" ht="13.5" outlineLevel="1">
      <c r="B114" s="135"/>
      <c r="E114" s="191" t="s">
        <v>212</v>
      </c>
      <c r="F114" s="259" t="s">
        <v>213</v>
      </c>
      <c r="G114" s="260">
        <v>602</v>
      </c>
      <c r="H114" s="260">
        <v>602</v>
      </c>
      <c r="I114" s="260">
        <v>602</v>
      </c>
      <c r="J114" s="20"/>
      <c r="K114" s="138">
        <f>154</f>
        <v>154</v>
      </c>
      <c r="L114" s="163"/>
      <c r="M114" s="163"/>
      <c r="R114" s="139"/>
    </row>
    <row r="115" spans="2:18" s="136" customFormat="1" ht="13.5" outlineLevel="1">
      <c r="B115" s="135"/>
      <c r="E115" s="191" t="s">
        <v>216</v>
      </c>
      <c r="F115" s="259" t="s">
        <v>110</v>
      </c>
      <c r="G115" s="260">
        <v>602</v>
      </c>
      <c r="H115" s="260">
        <v>602</v>
      </c>
      <c r="I115" s="260">
        <v>602</v>
      </c>
      <c r="J115" s="20"/>
      <c r="K115" s="138">
        <v>10</v>
      </c>
      <c r="L115" s="163"/>
      <c r="M115" s="163"/>
      <c r="R115" s="139"/>
    </row>
    <row r="116" spans="2:18" ht="27" customHeight="1" outlineLevel="1">
      <c r="B116" s="35"/>
      <c r="C116" s="132"/>
      <c r="D116" s="132" t="s">
        <v>54</v>
      </c>
      <c r="E116" s="192">
        <v>564952111</v>
      </c>
      <c r="F116" s="261" t="s">
        <v>104</v>
      </c>
      <c r="G116" s="261"/>
      <c r="H116" s="261"/>
      <c r="I116" s="261"/>
      <c r="J116" s="19" t="s">
        <v>55</v>
      </c>
      <c r="K116" s="134">
        <f>SUM(K117:K117)</f>
        <v>154</v>
      </c>
      <c r="L116" s="257"/>
      <c r="M116" s="257"/>
      <c r="N116" s="258">
        <f>ROUND(L116*K116,2)</f>
        <v>0</v>
      </c>
      <c r="O116" s="258"/>
      <c r="P116" s="258"/>
      <c r="Q116" s="258"/>
      <c r="R116" s="36"/>
    </row>
    <row r="117" spans="2:18" s="136" customFormat="1" ht="13.5" outlineLevel="1">
      <c r="B117" s="135"/>
      <c r="E117" s="191" t="s">
        <v>212</v>
      </c>
      <c r="F117" s="259" t="s">
        <v>213</v>
      </c>
      <c r="G117" s="260">
        <v>602</v>
      </c>
      <c r="H117" s="260">
        <v>602</v>
      </c>
      <c r="I117" s="260">
        <v>602</v>
      </c>
      <c r="J117" s="20"/>
      <c r="K117" s="138">
        <f>154</f>
        <v>154</v>
      </c>
      <c r="L117" s="163"/>
      <c r="M117" s="163"/>
      <c r="R117" s="139"/>
    </row>
    <row r="118" spans="2:18" ht="13.5" outlineLevel="1">
      <c r="B118" s="35"/>
      <c r="C118" s="132"/>
      <c r="D118" s="132" t="s">
        <v>61</v>
      </c>
      <c r="E118" s="192" t="s">
        <v>423</v>
      </c>
      <c r="F118" s="261" t="s">
        <v>215</v>
      </c>
      <c r="G118" s="261"/>
      <c r="H118" s="261"/>
      <c r="I118" s="261"/>
      <c r="J118" s="19" t="s">
        <v>55</v>
      </c>
      <c r="K118" s="134">
        <f>SUM(K119:K119)</f>
        <v>154</v>
      </c>
      <c r="L118" s="257"/>
      <c r="M118" s="257"/>
      <c r="N118" s="258">
        <f>ROUND(L118*K118,2)</f>
        <v>0</v>
      </c>
      <c r="O118" s="258"/>
      <c r="P118" s="258"/>
      <c r="Q118" s="258"/>
      <c r="R118" s="36"/>
    </row>
    <row r="119" spans="2:18" s="136" customFormat="1" ht="13.5" outlineLevel="1">
      <c r="B119" s="135"/>
      <c r="E119" s="191" t="s">
        <v>212</v>
      </c>
      <c r="F119" s="259" t="s">
        <v>213</v>
      </c>
      <c r="G119" s="260">
        <v>602</v>
      </c>
      <c r="H119" s="260">
        <v>602</v>
      </c>
      <c r="I119" s="260">
        <v>602</v>
      </c>
      <c r="J119" s="20"/>
      <c r="K119" s="138">
        <f>154</f>
        <v>154</v>
      </c>
      <c r="L119" s="163"/>
      <c r="M119" s="163"/>
      <c r="R119" s="139"/>
    </row>
    <row r="120" spans="2:18" ht="13.5" outlineLevel="1">
      <c r="B120" s="35"/>
      <c r="C120" s="132"/>
      <c r="D120" s="132" t="s">
        <v>54</v>
      </c>
      <c r="E120" s="192">
        <v>591111111</v>
      </c>
      <c r="F120" s="261" t="s">
        <v>217</v>
      </c>
      <c r="G120" s="261"/>
      <c r="H120" s="261"/>
      <c r="I120" s="261"/>
      <c r="J120" s="19" t="s">
        <v>55</v>
      </c>
      <c r="K120" s="134">
        <f>SUM(K121:K121)</f>
        <v>10</v>
      </c>
      <c r="L120" s="257"/>
      <c r="M120" s="257"/>
      <c r="N120" s="258">
        <f>ROUND(L120*K120,2)</f>
        <v>0</v>
      </c>
      <c r="O120" s="258"/>
      <c r="P120" s="258"/>
      <c r="Q120" s="258"/>
      <c r="R120" s="36"/>
    </row>
    <row r="121" spans="2:18" s="136" customFormat="1" ht="13.5" outlineLevel="1">
      <c r="B121" s="135"/>
      <c r="E121" s="191" t="s">
        <v>216</v>
      </c>
      <c r="F121" s="259" t="s">
        <v>110</v>
      </c>
      <c r="G121" s="260">
        <v>602</v>
      </c>
      <c r="H121" s="260">
        <v>602</v>
      </c>
      <c r="I121" s="260">
        <v>602</v>
      </c>
      <c r="J121" s="20"/>
      <c r="K121" s="138">
        <v>10</v>
      </c>
      <c r="L121" s="163"/>
      <c r="M121" s="163"/>
      <c r="R121" s="139"/>
    </row>
    <row r="122" spans="2:18" ht="13.5" outlineLevel="1">
      <c r="B122" s="35"/>
      <c r="C122" s="140"/>
      <c r="D122" s="141" t="s">
        <v>57</v>
      </c>
      <c r="E122" s="142">
        <v>58381007</v>
      </c>
      <c r="F122" s="264" t="s">
        <v>221</v>
      </c>
      <c r="G122" s="265"/>
      <c r="H122" s="265"/>
      <c r="I122" s="266"/>
      <c r="J122" s="21" t="s">
        <v>55</v>
      </c>
      <c r="K122" s="143">
        <f>K120</f>
        <v>10</v>
      </c>
      <c r="L122" s="267"/>
      <c r="M122" s="268"/>
      <c r="N122" s="269">
        <f>ROUND(L122*K122,2)</f>
        <v>0</v>
      </c>
      <c r="O122" s="270"/>
      <c r="P122" s="270"/>
      <c r="Q122" s="271"/>
      <c r="R122" s="36"/>
    </row>
    <row r="123" spans="2:18" ht="13.5" outlineLevel="1">
      <c r="B123" s="35"/>
      <c r="C123" s="132"/>
      <c r="D123" s="132" t="s">
        <v>54</v>
      </c>
      <c r="E123" s="192">
        <v>916131213</v>
      </c>
      <c r="F123" s="261" t="s">
        <v>426</v>
      </c>
      <c r="G123" s="261"/>
      <c r="H123" s="261"/>
      <c r="I123" s="261"/>
      <c r="J123" s="19" t="s">
        <v>60</v>
      </c>
      <c r="K123" s="134">
        <f>SUM(K124:K124)</f>
        <v>43</v>
      </c>
      <c r="L123" s="257"/>
      <c r="M123" s="257"/>
      <c r="N123" s="258">
        <f>ROUND(L123*K123,2)</f>
        <v>0</v>
      </c>
      <c r="O123" s="258"/>
      <c r="P123" s="258"/>
      <c r="Q123" s="258"/>
      <c r="R123" s="36"/>
    </row>
    <row r="124" spans="2:18" s="136" customFormat="1" ht="13.5" outlineLevel="1">
      <c r="B124" s="135"/>
      <c r="E124" s="191" t="s">
        <v>105</v>
      </c>
      <c r="F124" s="259" t="s">
        <v>218</v>
      </c>
      <c r="G124" s="260"/>
      <c r="H124" s="260"/>
      <c r="I124" s="260"/>
      <c r="J124" s="20"/>
      <c r="K124" s="138">
        <v>43</v>
      </c>
      <c r="L124" s="163"/>
      <c r="M124" s="163"/>
      <c r="R124" s="139"/>
    </row>
    <row r="125" spans="2:18" ht="13.5" outlineLevel="1">
      <c r="B125" s="35"/>
      <c r="C125" s="140"/>
      <c r="D125" s="140" t="s">
        <v>57</v>
      </c>
      <c r="E125" s="142">
        <v>59217017</v>
      </c>
      <c r="F125" s="264" t="s">
        <v>424</v>
      </c>
      <c r="G125" s="265"/>
      <c r="H125" s="265"/>
      <c r="I125" s="266"/>
      <c r="J125" s="21" t="s">
        <v>60</v>
      </c>
      <c r="K125" s="143">
        <f>K123</f>
        <v>43</v>
      </c>
      <c r="L125" s="267"/>
      <c r="M125" s="268"/>
      <c r="N125" s="269">
        <f>ROUND(L125*K125,2)</f>
        <v>0</v>
      </c>
      <c r="O125" s="270"/>
      <c r="P125" s="270"/>
      <c r="Q125" s="271"/>
      <c r="R125" s="36"/>
    </row>
    <row r="126" spans="2:18" ht="13.5" outlineLevel="1">
      <c r="B126" s="35"/>
      <c r="C126" s="132"/>
      <c r="D126" s="132" t="s">
        <v>54</v>
      </c>
      <c r="E126" s="192">
        <v>916111113</v>
      </c>
      <c r="F126" s="261" t="s">
        <v>425</v>
      </c>
      <c r="G126" s="261"/>
      <c r="H126" s="261"/>
      <c r="I126" s="261"/>
      <c r="J126" s="19" t="s">
        <v>60</v>
      </c>
      <c r="K126" s="134">
        <f>SUM(K127:K127)</f>
        <v>28.5</v>
      </c>
      <c r="L126" s="257"/>
      <c r="M126" s="257"/>
      <c r="N126" s="258">
        <f>ROUND(L126*K126,2)</f>
        <v>0</v>
      </c>
      <c r="O126" s="258"/>
      <c r="P126" s="258"/>
      <c r="Q126" s="258"/>
      <c r="R126" s="36"/>
    </row>
    <row r="127" spans="2:18" s="136" customFormat="1" ht="13.5" outlineLevel="1">
      <c r="B127" s="135"/>
      <c r="E127" s="191" t="s">
        <v>220</v>
      </c>
      <c r="F127" s="259" t="s">
        <v>222</v>
      </c>
      <c r="G127" s="260">
        <f aca="true" t="shared" si="0" ref="G127:I127">734*2</f>
        <v>1468</v>
      </c>
      <c r="H127" s="260">
        <f t="shared" si="0"/>
        <v>1468</v>
      </c>
      <c r="I127" s="260">
        <f t="shared" si="0"/>
        <v>1468</v>
      </c>
      <c r="J127" s="20"/>
      <c r="K127" s="138">
        <f>(7.5+1+1)*3</f>
        <v>28.5</v>
      </c>
      <c r="L127" s="163"/>
      <c r="M127" s="163"/>
      <c r="R127" s="139"/>
    </row>
    <row r="128" spans="2:18" ht="11.25" customHeight="1" outlineLevel="1">
      <c r="B128" s="35"/>
      <c r="C128" s="140"/>
      <c r="D128" s="140" t="s">
        <v>57</v>
      </c>
      <c r="E128" s="142">
        <v>58381007</v>
      </c>
      <c r="F128" s="264" t="s">
        <v>221</v>
      </c>
      <c r="G128" s="265"/>
      <c r="H128" s="265"/>
      <c r="I128" s="266"/>
      <c r="J128" s="21" t="s">
        <v>55</v>
      </c>
      <c r="K128" s="143">
        <f>K126*0.1*1.1</f>
        <v>3.1350000000000002</v>
      </c>
      <c r="L128" s="267"/>
      <c r="M128" s="268"/>
      <c r="N128" s="269">
        <f>ROUND(L128*K128,2)</f>
        <v>0</v>
      </c>
      <c r="O128" s="270"/>
      <c r="P128" s="270"/>
      <c r="Q128" s="271"/>
      <c r="R128" s="36"/>
    </row>
    <row r="129" spans="2:18" s="161" customFormat="1" ht="12.75">
      <c r="B129" s="159"/>
      <c r="C129" s="131"/>
      <c r="D129" s="131" t="s">
        <v>64</v>
      </c>
      <c r="E129" s="131"/>
      <c r="F129" s="131"/>
      <c r="G129" s="131"/>
      <c r="H129" s="131"/>
      <c r="I129" s="131"/>
      <c r="J129" s="18"/>
      <c r="K129" s="131"/>
      <c r="L129" s="131"/>
      <c r="M129" s="131"/>
      <c r="N129" s="263">
        <f>SUM(N130)</f>
        <v>0</v>
      </c>
      <c r="O129" s="263"/>
      <c r="P129" s="263"/>
      <c r="Q129" s="263"/>
      <c r="R129" s="160"/>
    </row>
    <row r="130" spans="2:18" ht="11.25" customHeight="1" outlineLevel="1">
      <c r="B130" s="35"/>
      <c r="C130" s="132"/>
      <c r="D130" s="132" t="s">
        <v>61</v>
      </c>
      <c r="E130" s="200" t="s">
        <v>227</v>
      </c>
      <c r="F130" s="308" t="s">
        <v>226</v>
      </c>
      <c r="G130" s="308"/>
      <c r="H130" s="308"/>
      <c r="I130" s="308"/>
      <c r="J130" s="19" t="s">
        <v>62</v>
      </c>
      <c r="K130" s="31"/>
      <c r="L130" s="300">
        <f>N109</f>
        <v>0</v>
      </c>
      <c r="M130" s="300"/>
      <c r="N130" s="258">
        <f>ROUND(L130*K130,2)</f>
        <v>0</v>
      </c>
      <c r="O130" s="258"/>
      <c r="P130" s="258"/>
      <c r="Q130" s="258"/>
      <c r="R130" s="36"/>
    </row>
  </sheetData>
  <sheetProtection algorithmName="SHA-512" hashValue="txaYouMat8f+UnkhM2q72p21NMMjgQUDWZL1SSMDfOrLHISm+XWqM2NlCNtGAjWnDMHktgx0Uk8LJRbJkWLYYw==" saltValue="BtoJB8N9NRG1OxjoudnM4w==" spinCount="100000" sheet="1" objects="1" scenarios="1"/>
  <mergeCells count="100">
    <mergeCell ref="N107:Q107"/>
    <mergeCell ref="N108:Q108"/>
    <mergeCell ref="D37:P37"/>
    <mergeCell ref="D38:P43"/>
    <mergeCell ref="C71:Q71"/>
    <mergeCell ref="F73:P73"/>
    <mergeCell ref="F74:P74"/>
    <mergeCell ref="M76:P76"/>
    <mergeCell ref="F106:I106"/>
    <mergeCell ref="L106:M106"/>
    <mergeCell ref="N106:Q106"/>
    <mergeCell ref="M78:Q78"/>
    <mergeCell ref="N85:Q85"/>
    <mergeCell ref="M79:Q79"/>
    <mergeCell ref="N86:Q86"/>
    <mergeCell ref="N84:Q84"/>
    <mergeCell ref="C81:G81"/>
    <mergeCell ref="N81:Q81"/>
    <mergeCell ref="N83:Q83"/>
    <mergeCell ref="M30:P30"/>
    <mergeCell ref="H32:J32"/>
    <mergeCell ref="M32:P32"/>
    <mergeCell ref="H33:J33"/>
    <mergeCell ref="M33:P33"/>
    <mergeCell ref="L35:P35"/>
    <mergeCell ref="O19:P19"/>
    <mergeCell ref="D22:E22"/>
    <mergeCell ref="G22:P22"/>
    <mergeCell ref="D23:E23"/>
    <mergeCell ref="G23:P23"/>
    <mergeCell ref="M28:P28"/>
    <mergeCell ref="D24:E24"/>
    <mergeCell ref="G24:P24"/>
    <mergeCell ref="D25:E25"/>
    <mergeCell ref="G25:P25"/>
    <mergeCell ref="F12:I12"/>
    <mergeCell ref="O12:P12"/>
    <mergeCell ref="O13:P13"/>
    <mergeCell ref="O15:P15"/>
    <mergeCell ref="O16:P16"/>
    <mergeCell ref="O18:P18"/>
    <mergeCell ref="C2:Q2"/>
    <mergeCell ref="F4:P4"/>
    <mergeCell ref="F5:P5"/>
    <mergeCell ref="O7:P7"/>
    <mergeCell ref="O9:P9"/>
    <mergeCell ref="O10:P10"/>
    <mergeCell ref="F124:I124"/>
    <mergeCell ref="F111:I111"/>
    <mergeCell ref="F110:I110"/>
    <mergeCell ref="F114:I114"/>
    <mergeCell ref="N123:Q123"/>
    <mergeCell ref="F123:I123"/>
    <mergeCell ref="L123:M123"/>
    <mergeCell ref="L120:M120"/>
    <mergeCell ref="N120:Q120"/>
    <mergeCell ref="L88:Q88"/>
    <mergeCell ref="C94:Q94"/>
    <mergeCell ref="F96:P96"/>
    <mergeCell ref="F97:P97"/>
    <mergeCell ref="M99:P99"/>
    <mergeCell ref="M101:Q101"/>
    <mergeCell ref="M102:Q102"/>
    <mergeCell ref="F103:P103"/>
    <mergeCell ref="F104:P104"/>
    <mergeCell ref="F122:I122"/>
    <mergeCell ref="L122:M122"/>
    <mergeCell ref="N122:Q122"/>
    <mergeCell ref="N129:Q129"/>
    <mergeCell ref="F126:I126"/>
    <mergeCell ref="L128:M128"/>
    <mergeCell ref="N109:Q109"/>
    <mergeCell ref="L110:M110"/>
    <mergeCell ref="N110:Q110"/>
    <mergeCell ref="F113:I113"/>
    <mergeCell ref="L113:M113"/>
    <mergeCell ref="N113:Q113"/>
    <mergeCell ref="F116:I116"/>
    <mergeCell ref="F117:I117"/>
    <mergeCell ref="F125:I125"/>
    <mergeCell ref="L116:M116"/>
    <mergeCell ref="N116:Q116"/>
    <mergeCell ref="N128:Q128"/>
    <mergeCell ref="F128:I128"/>
    <mergeCell ref="L125:M125"/>
    <mergeCell ref="N125:Q125"/>
    <mergeCell ref="F121:I121"/>
    <mergeCell ref="F120:I120"/>
    <mergeCell ref="F115:I115"/>
    <mergeCell ref="N130:Q130"/>
    <mergeCell ref="F130:I130"/>
    <mergeCell ref="L130:M130"/>
    <mergeCell ref="F127:I127"/>
    <mergeCell ref="N126:Q126"/>
    <mergeCell ref="F112:I112"/>
    <mergeCell ref="F118:I118"/>
    <mergeCell ref="L118:M118"/>
    <mergeCell ref="N118:Q118"/>
    <mergeCell ref="F119:I119"/>
    <mergeCell ref="L126:M1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6B9B1-50A9-44CD-9BAF-B0F0E33035E7}">
  <sheetPr>
    <pageSetUpPr fitToPage="1"/>
  </sheetPr>
  <dimension ref="B1:R177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K10" sqref="K10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>
      <c r="B5" s="35"/>
      <c r="C5" s="196"/>
      <c r="D5" s="82" t="s">
        <v>39</v>
      </c>
      <c r="E5" s="196"/>
      <c r="F5" s="244" t="s">
        <v>229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ROUND(H32*F32,2)</f>
        <v>0</v>
      </c>
      <c r="N32" s="246"/>
      <c r="O32" s="246"/>
      <c r="P32" s="246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SO802 - sadové úpravy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C114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92"/>
      <c r="P83" s="292"/>
      <c r="Q83" s="292"/>
      <c r="R83" s="36"/>
    </row>
    <row r="84" spans="2:18" s="152" customFormat="1" ht="15">
      <c r="B84" s="149"/>
      <c r="C84" s="150"/>
      <c r="D84" s="151" t="str">
        <f>D115</f>
        <v>SU - Sadové úpravy</v>
      </c>
      <c r="E84" s="150"/>
      <c r="F84" s="150"/>
      <c r="G84" s="150"/>
      <c r="H84" s="150"/>
      <c r="J84" s="24"/>
      <c r="K84" s="25"/>
      <c r="L84" s="190"/>
      <c r="M84" s="190"/>
      <c r="N84" s="279">
        <f>SUM(N85:Q93)</f>
        <v>0</v>
      </c>
      <c r="O84" s="280"/>
      <c r="P84" s="280"/>
      <c r="Q84" s="280"/>
      <c r="R84" s="153"/>
    </row>
    <row r="85" spans="2:18" s="116" customFormat="1" ht="12.75">
      <c r="B85" s="113"/>
      <c r="C85" s="114"/>
      <c r="D85" s="115" t="str">
        <f>D116</f>
        <v xml:space="preserve">    1 - Kácení a odstraňování dřevin</v>
      </c>
      <c r="E85" s="114"/>
      <c r="F85" s="114"/>
      <c r="G85" s="114"/>
      <c r="H85" s="114"/>
      <c r="J85" s="13"/>
      <c r="K85" s="14"/>
      <c r="L85" s="188"/>
      <c r="M85" s="188"/>
      <c r="N85" s="281">
        <f>N116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D123</f>
        <v xml:space="preserve">    2 - Pěstební opatření</v>
      </c>
      <c r="E86" s="114"/>
      <c r="F86" s="114"/>
      <c r="G86" s="114"/>
      <c r="H86" s="114"/>
      <c r="J86" s="13"/>
      <c r="K86" s="14"/>
      <c r="L86" s="188"/>
      <c r="M86" s="188"/>
      <c r="N86" s="281">
        <f>N123</f>
        <v>0</v>
      </c>
      <c r="O86" s="282"/>
      <c r="P86" s="282"/>
      <c r="Q86" s="282"/>
      <c r="R86" s="117"/>
    </row>
    <row r="87" spans="2:18" s="116" customFormat="1" ht="12.75">
      <c r="B87" s="113"/>
      <c r="C87" s="114"/>
      <c r="D87" s="115" t="str">
        <f>D127</f>
        <v xml:space="preserve">    3 - Příprava stanoviště</v>
      </c>
      <c r="E87" s="114"/>
      <c r="F87" s="114"/>
      <c r="G87" s="114"/>
      <c r="H87" s="114"/>
      <c r="J87" s="13"/>
      <c r="K87" s="14"/>
      <c r="L87" s="188"/>
      <c r="M87" s="188"/>
      <c r="N87" s="281">
        <f>N127</f>
        <v>0</v>
      </c>
      <c r="O87" s="282"/>
      <c r="P87" s="282"/>
      <c r="Q87" s="282"/>
      <c r="R87" s="117"/>
    </row>
    <row r="88" spans="2:18" s="116" customFormat="1" ht="12.75">
      <c r="B88" s="113"/>
      <c r="C88" s="114"/>
      <c r="D88" s="115" t="str">
        <f>D133</f>
        <v xml:space="preserve">    4 - Výsadba stromů listnatých</v>
      </c>
      <c r="E88" s="114"/>
      <c r="F88" s="114"/>
      <c r="G88" s="114"/>
      <c r="H88" s="114"/>
      <c r="J88" s="13"/>
      <c r="K88" s="14"/>
      <c r="L88" s="188"/>
      <c r="M88" s="188"/>
      <c r="N88" s="281">
        <f>N133</f>
        <v>0</v>
      </c>
      <c r="O88" s="282"/>
      <c r="P88" s="282"/>
      <c r="Q88" s="282"/>
      <c r="R88" s="117"/>
    </row>
    <row r="89" spans="2:18" s="116" customFormat="1" ht="12.75">
      <c r="B89" s="113"/>
      <c r="C89" s="114"/>
      <c r="D89" s="115" t="str">
        <f>D143</f>
        <v xml:space="preserve">    6 - Plošné výsadby rostlin (nízké, půdopokryvné keře)</v>
      </c>
      <c r="E89" s="114"/>
      <c r="F89" s="114"/>
      <c r="G89" s="114"/>
      <c r="H89" s="114"/>
      <c r="J89" s="13"/>
      <c r="K89" s="14"/>
      <c r="L89" s="188"/>
      <c r="M89" s="188"/>
      <c r="N89" s="281">
        <f>N143</f>
        <v>0</v>
      </c>
      <c r="O89" s="282"/>
      <c r="P89" s="282"/>
      <c r="Q89" s="282"/>
      <c r="R89" s="117"/>
    </row>
    <row r="90" spans="2:18" s="116" customFormat="1" ht="12.75">
      <c r="B90" s="113"/>
      <c r="C90" s="114"/>
      <c r="D90" s="115" t="str">
        <f>D150</f>
        <v xml:space="preserve">    7 - Plošné výsadby rostlin (trvalkové záhony)</v>
      </c>
      <c r="E90" s="114"/>
      <c r="F90" s="114"/>
      <c r="G90" s="114"/>
      <c r="H90" s="114"/>
      <c r="J90" s="13"/>
      <c r="K90" s="14"/>
      <c r="L90" s="188"/>
      <c r="M90" s="188"/>
      <c r="N90" s="281">
        <f>N150</f>
        <v>0</v>
      </c>
      <c r="O90" s="282"/>
      <c r="P90" s="282"/>
      <c r="Q90" s="282"/>
      <c r="R90" s="117"/>
    </row>
    <row r="91" spans="2:18" s="116" customFormat="1" ht="12.75">
      <c r="B91" s="113"/>
      <c r="C91" s="114"/>
      <c r="D91" s="115" t="str">
        <f>D159</f>
        <v xml:space="preserve">    8 - Rostlinný materiál</v>
      </c>
      <c r="E91" s="114"/>
      <c r="F91" s="114"/>
      <c r="G91" s="114"/>
      <c r="H91" s="114"/>
      <c r="J91" s="13"/>
      <c r="K91" s="14"/>
      <c r="L91" s="188"/>
      <c r="M91" s="188"/>
      <c r="N91" s="281">
        <f>N159</f>
        <v>0</v>
      </c>
      <c r="O91" s="282"/>
      <c r="P91" s="282"/>
      <c r="Q91" s="282"/>
      <c r="R91" s="117"/>
    </row>
    <row r="92" spans="2:18" s="116" customFormat="1" ht="12.75">
      <c r="B92" s="113"/>
      <c r="C92" s="114"/>
      <c r="D92" s="115" t="str">
        <f>D171</f>
        <v xml:space="preserve">    9 - Travnaté plochy</v>
      </c>
      <c r="E92" s="114"/>
      <c r="F92" s="114"/>
      <c r="G92" s="114"/>
      <c r="H92" s="114"/>
      <c r="J92" s="13"/>
      <c r="K92" s="14"/>
      <c r="L92" s="188"/>
      <c r="M92" s="188"/>
      <c r="N92" s="281">
        <f>N171</f>
        <v>0</v>
      </c>
      <c r="O92" s="282"/>
      <c r="P92" s="282"/>
      <c r="Q92" s="282"/>
      <c r="R92" s="117"/>
    </row>
    <row r="93" spans="2:18" s="116" customFormat="1" ht="12.75">
      <c r="B93" s="113"/>
      <c r="C93" s="114"/>
      <c r="D93" s="115" t="str">
        <f>D176</f>
        <v xml:space="preserve">    998 - Přesuny hmot pro HSV</v>
      </c>
      <c r="E93" s="114"/>
      <c r="F93" s="114"/>
      <c r="G93" s="114"/>
      <c r="H93" s="114"/>
      <c r="J93" s="13"/>
      <c r="K93" s="14"/>
      <c r="L93" s="188"/>
      <c r="M93" s="188"/>
      <c r="N93" s="281">
        <f>N176</f>
        <v>0</v>
      </c>
      <c r="O93" s="282"/>
      <c r="P93" s="282"/>
      <c r="Q93" s="282"/>
      <c r="R93" s="117"/>
    </row>
    <row r="94" spans="2:18" ht="13.5">
      <c r="B94" s="35"/>
      <c r="C94" s="196"/>
      <c r="D94" s="196"/>
      <c r="E94" s="196"/>
      <c r="F94" s="196"/>
      <c r="G94" s="196"/>
      <c r="H94" s="196"/>
      <c r="I94" s="196"/>
      <c r="J94" s="3"/>
      <c r="K94" s="185"/>
      <c r="L94" s="185"/>
      <c r="M94" s="185"/>
      <c r="N94" s="185"/>
      <c r="O94" s="185"/>
      <c r="P94" s="185"/>
      <c r="Q94" s="185"/>
      <c r="R94" s="36"/>
    </row>
    <row r="95" spans="2:18" ht="15.75">
      <c r="B95" s="35"/>
      <c r="C95" s="118" t="s">
        <v>66</v>
      </c>
      <c r="D95" s="197"/>
      <c r="E95" s="197"/>
      <c r="F95" s="197"/>
      <c r="G95" s="197"/>
      <c r="H95" s="197"/>
      <c r="I95" s="197"/>
      <c r="J95" s="15"/>
      <c r="K95" s="189"/>
      <c r="L95" s="234">
        <f>ROUND(N83,2)</f>
        <v>0</v>
      </c>
      <c r="M95" s="234"/>
      <c r="N95" s="234"/>
      <c r="O95" s="234"/>
      <c r="P95" s="234"/>
      <c r="Q95" s="234"/>
      <c r="R95" s="36"/>
    </row>
    <row r="96" spans="2:18" ht="13.5">
      <c r="B96" s="59"/>
      <c r="C96" s="103"/>
      <c r="D96" s="103"/>
      <c r="E96" s="103"/>
      <c r="F96" s="103"/>
      <c r="G96" s="103"/>
      <c r="H96" s="103"/>
      <c r="I96" s="103"/>
      <c r="J96" s="9"/>
      <c r="K96" s="60"/>
      <c r="L96" s="60"/>
      <c r="M96" s="60"/>
      <c r="N96" s="60"/>
      <c r="O96" s="60"/>
      <c r="P96" s="60"/>
      <c r="Q96" s="60"/>
      <c r="R96" s="61"/>
    </row>
    <row r="100" spans="2:18" ht="13.5">
      <c r="B100" s="32"/>
      <c r="C100" s="33"/>
      <c r="D100" s="33"/>
      <c r="E100" s="33"/>
      <c r="F100" s="33"/>
      <c r="G100" s="33"/>
      <c r="H100" s="33"/>
      <c r="I100" s="33"/>
      <c r="J100" s="2"/>
      <c r="K100" s="33"/>
      <c r="L100" s="33"/>
      <c r="M100" s="33"/>
      <c r="N100" s="33"/>
      <c r="O100" s="33"/>
      <c r="P100" s="33"/>
      <c r="Q100" s="33"/>
      <c r="R100" s="34"/>
    </row>
    <row r="101" spans="2:18" ht="20.25">
      <c r="B101" s="35"/>
      <c r="C101" s="311" t="s">
        <v>47</v>
      </c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6"/>
    </row>
    <row r="102" spans="2:18" ht="2.25" customHeight="1">
      <c r="B102" s="35"/>
      <c r="C102" s="202"/>
      <c r="D102" s="202"/>
      <c r="E102" s="202"/>
      <c r="F102" s="202"/>
      <c r="G102" s="202"/>
      <c r="H102" s="202"/>
      <c r="I102" s="202"/>
      <c r="J102" s="3"/>
      <c r="R102" s="36"/>
    </row>
    <row r="103" spans="2:18" ht="12">
      <c r="B103" s="35"/>
      <c r="C103" s="203" t="s">
        <v>3</v>
      </c>
      <c r="D103" s="202"/>
      <c r="E103" s="202"/>
      <c r="F103" s="313" t="str">
        <f>F4</f>
        <v>Revitalizace parku Dlážděnka - Etapa 1A</v>
      </c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R103" s="36"/>
    </row>
    <row r="104" spans="2:18" ht="15.75">
      <c r="B104" s="35"/>
      <c r="C104" s="30" t="s">
        <v>39</v>
      </c>
      <c r="D104" s="202"/>
      <c r="E104" s="202"/>
      <c r="F104" s="315" t="str">
        <f>F5</f>
        <v>SO802 - sadové úpravy</v>
      </c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R104" s="36"/>
    </row>
    <row r="105" spans="2:18" ht="13.5">
      <c r="B105" s="35"/>
      <c r="C105" s="202"/>
      <c r="D105" s="202"/>
      <c r="E105" s="202"/>
      <c r="F105" s="202"/>
      <c r="G105" s="202"/>
      <c r="H105" s="202"/>
      <c r="I105" s="202"/>
      <c r="J105" s="3"/>
      <c r="R105" s="36"/>
    </row>
    <row r="106" spans="2:18" ht="12">
      <c r="B106" s="35"/>
      <c r="C106" s="203" t="s">
        <v>6</v>
      </c>
      <c r="D106" s="202"/>
      <c r="E106" s="202"/>
      <c r="F106" s="201" t="str">
        <f>F7</f>
        <v>Park Na Dlážděnce, Praha 8, Libeň</v>
      </c>
      <c r="G106" s="202"/>
      <c r="H106" s="202"/>
      <c r="I106" s="202"/>
      <c r="J106" s="3"/>
      <c r="K106" s="203" t="s">
        <v>7</v>
      </c>
      <c r="M106" s="316" t="str">
        <f>IF(O8="","",O8)</f>
        <v/>
      </c>
      <c r="N106" s="316"/>
      <c r="O106" s="316"/>
      <c r="P106" s="316"/>
      <c r="R106" s="36"/>
    </row>
    <row r="107" spans="2:18" ht="13.5">
      <c r="B107" s="35"/>
      <c r="C107" s="202"/>
      <c r="D107" s="202"/>
      <c r="E107" s="202"/>
      <c r="F107" s="202"/>
      <c r="G107" s="202"/>
      <c r="H107" s="202"/>
      <c r="I107" s="202"/>
      <c r="J107" s="3"/>
      <c r="R107" s="36"/>
    </row>
    <row r="108" spans="2:18" ht="12">
      <c r="B108" s="35"/>
      <c r="C108" s="203" t="s">
        <v>8</v>
      </c>
      <c r="D108" s="202"/>
      <c r="E108" s="202"/>
      <c r="F108" s="201" t="str">
        <f>F9</f>
        <v>MČ Praha 8, Zenklova 1/35, Praha 8 - 180 00</v>
      </c>
      <c r="G108" s="202"/>
      <c r="H108" s="202"/>
      <c r="I108" s="202"/>
      <c r="J108" s="3"/>
      <c r="K108" s="203" t="s">
        <v>13</v>
      </c>
      <c r="M108" s="317" t="str">
        <f>E16</f>
        <v>Komon Architekti</v>
      </c>
      <c r="N108" s="317"/>
      <c r="O108" s="317"/>
      <c r="P108" s="317"/>
      <c r="Q108" s="317"/>
      <c r="R108" s="36"/>
    </row>
    <row r="109" spans="2:18" ht="12">
      <c r="B109" s="35"/>
      <c r="C109" s="203" t="s">
        <v>11</v>
      </c>
      <c r="D109" s="202"/>
      <c r="E109" s="202"/>
      <c r="F109" s="201">
        <f>F12</f>
        <v>0</v>
      </c>
      <c r="G109" s="202"/>
      <c r="H109" s="202"/>
      <c r="I109" s="202"/>
      <c r="J109" s="3"/>
      <c r="K109" s="203" t="s">
        <v>14</v>
      </c>
      <c r="M109" s="317" t="str">
        <f>E19</f>
        <v>Jakub Kulhavý</v>
      </c>
      <c r="N109" s="317"/>
      <c r="O109" s="317"/>
      <c r="P109" s="317"/>
      <c r="Q109" s="317"/>
      <c r="R109" s="36"/>
    </row>
    <row r="110" spans="2:18" ht="12">
      <c r="B110" s="35"/>
      <c r="C110" s="203"/>
      <c r="D110" s="202"/>
      <c r="E110" s="202"/>
      <c r="F110" s="313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R110" s="36"/>
    </row>
    <row r="111" spans="2:18" ht="47.25" customHeight="1">
      <c r="B111" s="35"/>
      <c r="C111" s="203" t="s">
        <v>78</v>
      </c>
      <c r="D111" s="202"/>
      <c r="E111" s="202"/>
      <c r="F111" s="318" t="s">
        <v>87</v>
      </c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R111" s="36"/>
    </row>
    <row r="112" spans="2:18" ht="3.75" customHeight="1">
      <c r="B112" s="35"/>
      <c r="C112" s="202"/>
      <c r="D112" s="202"/>
      <c r="E112" s="202"/>
      <c r="F112" s="202"/>
      <c r="G112" s="202"/>
      <c r="H112" s="202"/>
      <c r="I112" s="202"/>
      <c r="J112" s="3"/>
      <c r="R112" s="36"/>
    </row>
    <row r="113" spans="2:18" s="122" customFormat="1" ht="12">
      <c r="B113" s="119"/>
      <c r="C113" s="28" t="s">
        <v>48</v>
      </c>
      <c r="D113" s="187" t="s">
        <v>49</v>
      </c>
      <c r="E113" s="187" t="s">
        <v>34</v>
      </c>
      <c r="F113" s="275" t="s">
        <v>50</v>
      </c>
      <c r="G113" s="275"/>
      <c r="H113" s="275"/>
      <c r="I113" s="275"/>
      <c r="J113" s="16" t="s">
        <v>51</v>
      </c>
      <c r="K113" s="187" t="s">
        <v>52</v>
      </c>
      <c r="L113" s="274" t="s">
        <v>53</v>
      </c>
      <c r="M113" s="274"/>
      <c r="N113" s="275" t="s">
        <v>43</v>
      </c>
      <c r="O113" s="275"/>
      <c r="P113" s="275"/>
      <c r="Q113" s="276"/>
      <c r="R113" s="121"/>
    </row>
    <row r="114" spans="2:18" ht="15.75">
      <c r="B114" s="35"/>
      <c r="C114" s="29" t="s">
        <v>40</v>
      </c>
      <c r="D114" s="202"/>
      <c r="E114" s="202"/>
      <c r="F114" s="202"/>
      <c r="G114" s="202"/>
      <c r="H114" s="202"/>
      <c r="I114" s="202"/>
      <c r="J114" s="3"/>
      <c r="N114" s="277">
        <f>N115</f>
        <v>0</v>
      </c>
      <c r="O114" s="278"/>
      <c r="P114" s="278"/>
      <c r="Q114" s="278"/>
      <c r="R114" s="36"/>
    </row>
    <row r="115" spans="2:18" s="161" customFormat="1" ht="15">
      <c r="B115" s="159"/>
      <c r="D115" s="27" t="s">
        <v>230</v>
      </c>
      <c r="E115" s="27"/>
      <c r="F115" s="27"/>
      <c r="G115" s="27"/>
      <c r="H115" s="27"/>
      <c r="I115" s="27"/>
      <c r="J115" s="17"/>
      <c r="K115" s="27"/>
      <c r="L115" s="27"/>
      <c r="M115" s="27"/>
      <c r="N115" s="319">
        <f>N116+N123+N127+N133+N143+N150+N159+N171+N176</f>
        <v>0</v>
      </c>
      <c r="O115" s="319"/>
      <c r="P115" s="319"/>
      <c r="Q115" s="319"/>
      <c r="R115" s="160"/>
    </row>
    <row r="116" spans="2:18" s="161" customFormat="1" ht="12.75">
      <c r="B116" s="159"/>
      <c r="C116" s="131"/>
      <c r="D116" s="154" t="s">
        <v>231</v>
      </c>
      <c r="E116" s="131"/>
      <c r="F116" s="131"/>
      <c r="G116" s="131"/>
      <c r="H116" s="131"/>
      <c r="I116" s="131"/>
      <c r="J116" s="18"/>
      <c r="K116" s="131"/>
      <c r="L116" s="131"/>
      <c r="M116" s="131"/>
      <c r="N116" s="263">
        <f>SUM(N117:Q122)</f>
        <v>0</v>
      </c>
      <c r="O116" s="263"/>
      <c r="P116" s="263"/>
      <c r="Q116" s="263"/>
      <c r="R116" s="160"/>
    </row>
    <row r="117" spans="2:18" ht="13.5" outlineLevel="1">
      <c r="B117" s="35"/>
      <c r="C117" s="132"/>
      <c r="D117" s="133" t="s">
        <v>61</v>
      </c>
      <c r="E117" s="165" t="s">
        <v>232</v>
      </c>
      <c r="F117" s="261" t="s">
        <v>238</v>
      </c>
      <c r="G117" s="261"/>
      <c r="H117" s="261"/>
      <c r="I117" s="261"/>
      <c r="J117" s="19" t="s">
        <v>59</v>
      </c>
      <c r="K117" s="134">
        <v>1</v>
      </c>
      <c r="L117" s="257"/>
      <c r="M117" s="257"/>
      <c r="N117" s="258">
        <f aca="true" t="shared" si="0" ref="N117:N122">ROUND(L117*K117,2)</f>
        <v>0</v>
      </c>
      <c r="O117" s="258"/>
      <c r="P117" s="258"/>
      <c r="Q117" s="258"/>
      <c r="R117" s="36"/>
    </row>
    <row r="118" spans="2:18" ht="13.5" outlineLevel="1">
      <c r="B118" s="35"/>
      <c r="C118" s="132"/>
      <c r="D118" s="133" t="s">
        <v>61</v>
      </c>
      <c r="E118" s="165" t="s">
        <v>233</v>
      </c>
      <c r="F118" s="261" t="s">
        <v>239</v>
      </c>
      <c r="G118" s="261"/>
      <c r="H118" s="261"/>
      <c r="I118" s="261"/>
      <c r="J118" s="19" t="s">
        <v>59</v>
      </c>
      <c r="K118" s="134">
        <v>1</v>
      </c>
      <c r="L118" s="257"/>
      <c r="M118" s="257"/>
      <c r="N118" s="258">
        <f t="shared" si="0"/>
        <v>0</v>
      </c>
      <c r="O118" s="258"/>
      <c r="P118" s="258"/>
      <c r="Q118" s="258"/>
      <c r="R118" s="36"/>
    </row>
    <row r="119" spans="2:18" ht="13.5" outlineLevel="1">
      <c r="B119" s="35"/>
      <c r="C119" s="132"/>
      <c r="D119" s="133" t="s">
        <v>61</v>
      </c>
      <c r="E119" s="165" t="s">
        <v>234</v>
      </c>
      <c r="F119" s="261" t="s">
        <v>240</v>
      </c>
      <c r="G119" s="261"/>
      <c r="H119" s="261"/>
      <c r="I119" s="261"/>
      <c r="J119" s="19" t="s">
        <v>59</v>
      </c>
      <c r="K119" s="134">
        <v>1</v>
      </c>
      <c r="L119" s="257"/>
      <c r="M119" s="257"/>
      <c r="N119" s="258">
        <f t="shared" si="0"/>
        <v>0</v>
      </c>
      <c r="O119" s="258"/>
      <c r="P119" s="258"/>
      <c r="Q119" s="258"/>
      <c r="R119" s="36"/>
    </row>
    <row r="120" spans="2:18" ht="13.5" outlineLevel="1">
      <c r="B120" s="35"/>
      <c r="C120" s="132"/>
      <c r="D120" s="133" t="s">
        <v>61</v>
      </c>
      <c r="E120" s="165" t="s">
        <v>235</v>
      </c>
      <c r="F120" s="261" t="s">
        <v>241</v>
      </c>
      <c r="G120" s="261"/>
      <c r="H120" s="261"/>
      <c r="I120" s="261"/>
      <c r="J120" s="19" t="s">
        <v>59</v>
      </c>
      <c r="K120" s="134">
        <v>1</v>
      </c>
      <c r="L120" s="257"/>
      <c r="M120" s="257"/>
      <c r="N120" s="258">
        <f t="shared" si="0"/>
        <v>0</v>
      </c>
      <c r="O120" s="258"/>
      <c r="P120" s="258"/>
      <c r="Q120" s="258"/>
      <c r="R120" s="36"/>
    </row>
    <row r="121" spans="2:18" ht="13.5" outlineLevel="1">
      <c r="B121" s="35"/>
      <c r="C121" s="132"/>
      <c r="D121" s="133" t="s">
        <v>61</v>
      </c>
      <c r="E121" s="165" t="s">
        <v>236</v>
      </c>
      <c r="F121" s="261" t="s">
        <v>242</v>
      </c>
      <c r="G121" s="261"/>
      <c r="H121" s="261"/>
      <c r="I121" s="261"/>
      <c r="J121" s="19" t="s">
        <v>59</v>
      </c>
      <c r="K121" s="134">
        <v>1</v>
      </c>
      <c r="L121" s="257"/>
      <c r="M121" s="257"/>
      <c r="N121" s="258">
        <f t="shared" si="0"/>
        <v>0</v>
      </c>
      <c r="O121" s="258"/>
      <c r="P121" s="258"/>
      <c r="Q121" s="258"/>
      <c r="R121" s="36"/>
    </row>
    <row r="122" spans="2:18" ht="13.5" outlineLevel="1">
      <c r="B122" s="35"/>
      <c r="C122" s="132"/>
      <c r="D122" s="133" t="s">
        <v>61</v>
      </c>
      <c r="E122" s="165" t="s">
        <v>237</v>
      </c>
      <c r="F122" s="261" t="s">
        <v>243</v>
      </c>
      <c r="G122" s="261"/>
      <c r="H122" s="261"/>
      <c r="I122" s="261"/>
      <c r="J122" s="19" t="s">
        <v>59</v>
      </c>
      <c r="K122" s="134">
        <v>12</v>
      </c>
      <c r="L122" s="257"/>
      <c r="M122" s="257"/>
      <c r="N122" s="258">
        <f t="shared" si="0"/>
        <v>0</v>
      </c>
      <c r="O122" s="258"/>
      <c r="P122" s="258"/>
      <c r="Q122" s="258"/>
      <c r="R122" s="36"/>
    </row>
    <row r="123" spans="2:18" s="161" customFormat="1" ht="12.75">
      <c r="B123" s="159"/>
      <c r="C123" s="131"/>
      <c r="D123" s="154" t="s">
        <v>244</v>
      </c>
      <c r="E123" s="131"/>
      <c r="F123" s="131"/>
      <c r="G123" s="131"/>
      <c r="H123" s="131"/>
      <c r="I123" s="131"/>
      <c r="J123" s="18"/>
      <c r="K123" s="131"/>
      <c r="L123" s="164"/>
      <c r="M123" s="164"/>
      <c r="N123" s="263">
        <f>SUM(N124:Q126)</f>
        <v>0</v>
      </c>
      <c r="O123" s="263"/>
      <c r="P123" s="263"/>
      <c r="Q123" s="263"/>
      <c r="R123" s="160"/>
    </row>
    <row r="124" spans="2:18" ht="13.5" outlineLevel="1">
      <c r="B124" s="35"/>
      <c r="C124" s="132"/>
      <c r="D124" s="133" t="s">
        <v>61</v>
      </c>
      <c r="E124" s="192" t="s">
        <v>248</v>
      </c>
      <c r="F124" s="261" t="s">
        <v>245</v>
      </c>
      <c r="G124" s="261"/>
      <c r="H124" s="261"/>
      <c r="I124" s="261"/>
      <c r="J124" s="19" t="s">
        <v>111</v>
      </c>
      <c r="K124" s="134">
        <v>1</v>
      </c>
      <c r="L124" s="257"/>
      <c r="M124" s="257"/>
      <c r="N124" s="258">
        <f>ROUND(L124*K124,2)</f>
        <v>0</v>
      </c>
      <c r="O124" s="258"/>
      <c r="P124" s="258"/>
      <c r="Q124" s="258"/>
      <c r="R124" s="36"/>
    </row>
    <row r="125" spans="2:18" ht="11.25" customHeight="1" outlineLevel="1">
      <c r="B125" s="35"/>
      <c r="C125" s="132"/>
      <c r="D125" s="133" t="s">
        <v>61</v>
      </c>
      <c r="E125" s="192" t="s">
        <v>249</v>
      </c>
      <c r="F125" s="261" t="s">
        <v>246</v>
      </c>
      <c r="G125" s="261"/>
      <c r="H125" s="261"/>
      <c r="I125" s="261"/>
      <c r="J125" s="19" t="s">
        <v>55</v>
      </c>
      <c r="K125" s="134">
        <v>200</v>
      </c>
      <c r="L125" s="257"/>
      <c r="M125" s="257"/>
      <c r="N125" s="258">
        <f>ROUND(L125*K125,2)</f>
        <v>0</v>
      </c>
      <c r="O125" s="258"/>
      <c r="P125" s="258"/>
      <c r="Q125" s="258"/>
      <c r="R125" s="36"/>
    </row>
    <row r="126" spans="2:18" ht="11.25" customHeight="1" outlineLevel="1">
      <c r="B126" s="35"/>
      <c r="C126" s="132"/>
      <c r="D126" s="133" t="s">
        <v>61</v>
      </c>
      <c r="E126" s="192" t="s">
        <v>250</v>
      </c>
      <c r="F126" s="261" t="s">
        <v>247</v>
      </c>
      <c r="G126" s="261"/>
      <c r="H126" s="261"/>
      <c r="I126" s="261"/>
      <c r="J126" s="19" t="s">
        <v>59</v>
      </c>
      <c r="K126" s="134">
        <v>5</v>
      </c>
      <c r="L126" s="257"/>
      <c r="M126" s="257"/>
      <c r="N126" s="258">
        <f>ROUND(L126*K126,2)</f>
        <v>0</v>
      </c>
      <c r="O126" s="258"/>
      <c r="P126" s="258"/>
      <c r="Q126" s="258"/>
      <c r="R126" s="36"/>
    </row>
    <row r="127" spans="2:18" s="161" customFormat="1" ht="12.75">
      <c r="B127" s="159"/>
      <c r="C127" s="131"/>
      <c r="D127" s="131" t="s">
        <v>251</v>
      </c>
      <c r="E127" s="131"/>
      <c r="F127" s="131"/>
      <c r="G127" s="131"/>
      <c r="H127" s="131"/>
      <c r="I127" s="131"/>
      <c r="J127" s="18"/>
      <c r="K127" s="131"/>
      <c r="L127" s="164"/>
      <c r="M127" s="164"/>
      <c r="N127" s="263">
        <f>SUM(N128:Q132)</f>
        <v>0</v>
      </c>
      <c r="O127" s="263"/>
      <c r="P127" s="263"/>
      <c r="Q127" s="263"/>
      <c r="R127" s="160"/>
    </row>
    <row r="128" spans="2:18" ht="13.5" outlineLevel="1">
      <c r="B128" s="35"/>
      <c r="C128" s="132"/>
      <c r="D128" s="133" t="s">
        <v>61</v>
      </c>
      <c r="E128" s="192" t="s">
        <v>256</v>
      </c>
      <c r="F128" s="307" t="s">
        <v>252</v>
      </c>
      <c r="G128" s="307"/>
      <c r="H128" s="307"/>
      <c r="I128" s="307"/>
      <c r="J128" s="19" t="s">
        <v>55</v>
      </c>
      <c r="K128" s="134">
        <v>250</v>
      </c>
      <c r="L128" s="304"/>
      <c r="M128" s="304"/>
      <c r="N128" s="306">
        <f>ROUND(L128*K128,2)</f>
        <v>0</v>
      </c>
      <c r="O128" s="306"/>
      <c r="P128" s="306"/>
      <c r="Q128" s="306"/>
      <c r="R128" s="36"/>
    </row>
    <row r="129" spans="2:18" ht="13.5" outlineLevel="1">
      <c r="B129" s="35"/>
      <c r="C129" s="132"/>
      <c r="D129" s="133" t="s">
        <v>61</v>
      </c>
      <c r="E129" s="192" t="s">
        <v>257</v>
      </c>
      <c r="F129" s="307" t="s">
        <v>253</v>
      </c>
      <c r="G129" s="307"/>
      <c r="H129" s="307"/>
      <c r="I129" s="307"/>
      <c r="J129" s="19" t="s">
        <v>55</v>
      </c>
      <c r="K129" s="134">
        <v>300</v>
      </c>
      <c r="L129" s="304"/>
      <c r="M129" s="305"/>
      <c r="N129" s="306">
        <f>ROUND(L129*K129,2)</f>
        <v>0</v>
      </c>
      <c r="O129" s="306"/>
      <c r="P129" s="306"/>
      <c r="Q129" s="306"/>
      <c r="R129" s="36"/>
    </row>
    <row r="130" spans="2:18" ht="13.5" outlineLevel="1">
      <c r="B130" s="35"/>
      <c r="C130" s="132"/>
      <c r="D130" s="133" t="s">
        <v>61</v>
      </c>
      <c r="E130" s="192" t="s">
        <v>258</v>
      </c>
      <c r="F130" s="307" t="s">
        <v>254</v>
      </c>
      <c r="G130" s="307"/>
      <c r="H130" s="307"/>
      <c r="I130" s="307"/>
      <c r="J130" s="19" t="s">
        <v>55</v>
      </c>
      <c r="K130" s="134">
        <v>300</v>
      </c>
      <c r="L130" s="257"/>
      <c r="M130" s="257"/>
      <c r="N130" s="258">
        <f>ROUND(L130*K130,2)</f>
        <v>0</v>
      </c>
      <c r="O130" s="258"/>
      <c r="P130" s="258"/>
      <c r="Q130" s="258"/>
      <c r="R130" s="36"/>
    </row>
    <row r="131" spans="2:18" ht="13.5" outlineLevel="1">
      <c r="B131" s="35"/>
      <c r="C131" s="132"/>
      <c r="D131" s="133" t="s">
        <v>61</v>
      </c>
      <c r="E131" s="192" t="s">
        <v>259</v>
      </c>
      <c r="F131" s="307" t="s">
        <v>261</v>
      </c>
      <c r="G131" s="307"/>
      <c r="H131" s="307"/>
      <c r="I131" s="307"/>
      <c r="J131" s="19" t="s">
        <v>55</v>
      </c>
      <c r="K131" s="134">
        <v>600</v>
      </c>
      <c r="L131" s="257"/>
      <c r="M131" s="257"/>
      <c r="N131" s="258">
        <f>ROUND(L131*K131,2)</f>
        <v>0</v>
      </c>
      <c r="O131" s="258"/>
      <c r="P131" s="258"/>
      <c r="Q131" s="258"/>
      <c r="R131" s="36"/>
    </row>
    <row r="132" spans="2:18" ht="13.5" outlineLevel="1">
      <c r="B132" s="35"/>
      <c r="C132" s="132"/>
      <c r="D132" s="133" t="s">
        <v>61</v>
      </c>
      <c r="E132" s="192" t="s">
        <v>260</v>
      </c>
      <c r="F132" s="307" t="s">
        <v>255</v>
      </c>
      <c r="G132" s="307"/>
      <c r="H132" s="307"/>
      <c r="I132" s="307"/>
      <c r="J132" s="19" t="s">
        <v>55</v>
      </c>
      <c r="K132" s="134">
        <v>400</v>
      </c>
      <c r="L132" s="257"/>
      <c r="M132" s="257"/>
      <c r="N132" s="258">
        <f>ROUND(L132*K132,2)</f>
        <v>0</v>
      </c>
      <c r="O132" s="258"/>
      <c r="P132" s="258"/>
      <c r="Q132" s="258"/>
      <c r="R132" s="36"/>
    </row>
    <row r="133" spans="2:18" s="161" customFormat="1" ht="12.75">
      <c r="B133" s="159"/>
      <c r="C133" s="131"/>
      <c r="D133" s="131" t="s">
        <v>281</v>
      </c>
      <c r="E133" s="131"/>
      <c r="F133" s="131"/>
      <c r="G133" s="131"/>
      <c r="H133" s="131"/>
      <c r="I133" s="131"/>
      <c r="J133" s="18"/>
      <c r="K133" s="131"/>
      <c r="L133" s="164"/>
      <c r="M133" s="164"/>
      <c r="N133" s="263">
        <f>SUM(N134:Q142)</f>
        <v>0</v>
      </c>
      <c r="O133" s="263"/>
      <c r="P133" s="263"/>
      <c r="Q133" s="263"/>
      <c r="R133" s="160"/>
    </row>
    <row r="134" spans="2:18" ht="13.5" customHeight="1" outlineLevel="1">
      <c r="B134" s="35"/>
      <c r="C134" s="132"/>
      <c r="D134" s="133" t="s">
        <v>61</v>
      </c>
      <c r="E134" s="192" t="s">
        <v>262</v>
      </c>
      <c r="F134" s="307" t="s">
        <v>271</v>
      </c>
      <c r="G134" s="307"/>
      <c r="H134" s="307"/>
      <c r="I134" s="307"/>
      <c r="J134" s="19" t="s">
        <v>59</v>
      </c>
      <c r="K134" s="134">
        <v>24</v>
      </c>
      <c r="L134" s="304"/>
      <c r="M134" s="305"/>
      <c r="N134" s="306">
        <f aca="true" t="shared" si="1" ref="N134:N141">ROUND(L134*K134,2)</f>
        <v>0</v>
      </c>
      <c r="O134" s="306"/>
      <c r="P134" s="306"/>
      <c r="Q134" s="306"/>
      <c r="R134" s="36"/>
    </row>
    <row r="135" spans="2:18" ht="13.5" customHeight="1" outlineLevel="1">
      <c r="B135" s="35"/>
      <c r="C135" s="132"/>
      <c r="D135" s="133" t="s">
        <v>61</v>
      </c>
      <c r="E135" s="192" t="s">
        <v>263</v>
      </c>
      <c r="F135" s="307" t="s">
        <v>272</v>
      </c>
      <c r="G135" s="307"/>
      <c r="H135" s="307"/>
      <c r="I135" s="307"/>
      <c r="J135" s="19" t="s">
        <v>56</v>
      </c>
      <c r="K135" s="134">
        <v>15</v>
      </c>
      <c r="L135" s="304"/>
      <c r="M135" s="305"/>
      <c r="N135" s="306">
        <f t="shared" si="1"/>
        <v>0</v>
      </c>
      <c r="O135" s="306"/>
      <c r="P135" s="306"/>
      <c r="Q135" s="306"/>
      <c r="R135" s="36"/>
    </row>
    <row r="136" spans="2:18" ht="13.5" customHeight="1" outlineLevel="1">
      <c r="B136" s="35"/>
      <c r="C136" s="132"/>
      <c r="D136" s="133" t="s">
        <v>61</v>
      </c>
      <c r="E136" s="192" t="s">
        <v>264</v>
      </c>
      <c r="F136" s="307" t="s">
        <v>273</v>
      </c>
      <c r="G136" s="307"/>
      <c r="H136" s="307"/>
      <c r="I136" s="307"/>
      <c r="J136" s="19" t="s">
        <v>59</v>
      </c>
      <c r="K136" s="134">
        <v>200</v>
      </c>
      <c r="L136" s="304"/>
      <c r="M136" s="305"/>
      <c r="N136" s="306">
        <f t="shared" si="1"/>
        <v>0</v>
      </c>
      <c r="O136" s="306"/>
      <c r="P136" s="306"/>
      <c r="Q136" s="306"/>
      <c r="R136" s="36"/>
    </row>
    <row r="137" spans="2:18" ht="13.5" customHeight="1" outlineLevel="1">
      <c r="B137" s="35"/>
      <c r="C137" s="132"/>
      <c r="D137" s="133" t="s">
        <v>61</v>
      </c>
      <c r="E137" s="192" t="s">
        <v>265</v>
      </c>
      <c r="F137" s="307" t="s">
        <v>274</v>
      </c>
      <c r="G137" s="307"/>
      <c r="H137" s="307"/>
      <c r="I137" s="307"/>
      <c r="J137" s="19" t="s">
        <v>59</v>
      </c>
      <c r="K137" s="134">
        <v>40</v>
      </c>
      <c r="L137" s="304"/>
      <c r="M137" s="305"/>
      <c r="N137" s="306">
        <f t="shared" si="1"/>
        <v>0</v>
      </c>
      <c r="O137" s="306"/>
      <c r="P137" s="306"/>
      <c r="Q137" s="306"/>
      <c r="R137" s="36"/>
    </row>
    <row r="138" spans="2:18" ht="13.5" customHeight="1" outlineLevel="1">
      <c r="B138" s="35"/>
      <c r="C138" s="132"/>
      <c r="D138" s="133" t="s">
        <v>61</v>
      </c>
      <c r="E138" s="192" t="s">
        <v>266</v>
      </c>
      <c r="F138" s="307" t="s">
        <v>275</v>
      </c>
      <c r="G138" s="307"/>
      <c r="H138" s="307"/>
      <c r="I138" s="307"/>
      <c r="J138" s="19" t="s">
        <v>59</v>
      </c>
      <c r="K138" s="134">
        <v>24</v>
      </c>
      <c r="L138" s="304"/>
      <c r="M138" s="305"/>
      <c r="N138" s="306">
        <f t="shared" si="1"/>
        <v>0</v>
      </c>
      <c r="O138" s="306"/>
      <c r="P138" s="306"/>
      <c r="Q138" s="306"/>
      <c r="R138" s="36"/>
    </row>
    <row r="139" spans="2:18" ht="13.5" customHeight="1" outlineLevel="1">
      <c r="B139" s="35"/>
      <c r="C139" s="132"/>
      <c r="D139" s="133" t="s">
        <v>61</v>
      </c>
      <c r="E139" s="192" t="s">
        <v>267</v>
      </c>
      <c r="F139" s="307" t="s">
        <v>276</v>
      </c>
      <c r="G139" s="307"/>
      <c r="H139" s="307"/>
      <c r="I139" s="307"/>
      <c r="J139" s="19" t="s">
        <v>59</v>
      </c>
      <c r="K139" s="134">
        <v>40</v>
      </c>
      <c r="L139" s="304"/>
      <c r="M139" s="305"/>
      <c r="N139" s="306">
        <f t="shared" si="1"/>
        <v>0</v>
      </c>
      <c r="O139" s="306"/>
      <c r="P139" s="306"/>
      <c r="Q139" s="306"/>
      <c r="R139" s="36"/>
    </row>
    <row r="140" spans="2:18" ht="13.5" customHeight="1" outlineLevel="1">
      <c r="B140" s="35"/>
      <c r="C140" s="132"/>
      <c r="D140" s="133" t="s">
        <v>61</v>
      </c>
      <c r="E140" s="192" t="s">
        <v>268</v>
      </c>
      <c r="F140" s="307" t="s">
        <v>277</v>
      </c>
      <c r="G140" s="307"/>
      <c r="H140" s="307"/>
      <c r="I140" s="307"/>
      <c r="J140" s="19" t="s">
        <v>280</v>
      </c>
      <c r="K140" s="134">
        <v>7200</v>
      </c>
      <c r="L140" s="304"/>
      <c r="M140" s="305"/>
      <c r="N140" s="306">
        <f t="shared" si="1"/>
        <v>0</v>
      </c>
      <c r="O140" s="306"/>
      <c r="P140" s="306"/>
      <c r="Q140" s="306"/>
      <c r="R140" s="36"/>
    </row>
    <row r="141" spans="2:18" ht="13.5" customHeight="1" outlineLevel="1">
      <c r="B141" s="35"/>
      <c r="C141" s="132"/>
      <c r="D141" s="133" t="s">
        <v>61</v>
      </c>
      <c r="E141" s="192" t="s">
        <v>269</v>
      </c>
      <c r="F141" s="307" t="s">
        <v>278</v>
      </c>
      <c r="G141" s="307"/>
      <c r="H141" s="307"/>
      <c r="I141" s="307"/>
      <c r="J141" s="19" t="s">
        <v>59</v>
      </c>
      <c r="K141" s="134">
        <v>24</v>
      </c>
      <c r="L141" s="304"/>
      <c r="M141" s="305"/>
      <c r="N141" s="306">
        <f t="shared" si="1"/>
        <v>0</v>
      </c>
      <c r="O141" s="306"/>
      <c r="P141" s="306"/>
      <c r="Q141" s="306"/>
      <c r="R141" s="36"/>
    </row>
    <row r="142" spans="2:18" ht="13.5" customHeight="1" outlineLevel="1">
      <c r="B142" s="35"/>
      <c r="C142" s="132"/>
      <c r="D142" s="133" t="s">
        <v>61</v>
      </c>
      <c r="E142" s="192" t="s">
        <v>270</v>
      </c>
      <c r="F142" s="307" t="s">
        <v>279</v>
      </c>
      <c r="G142" s="307"/>
      <c r="H142" s="307"/>
      <c r="I142" s="307"/>
      <c r="J142" s="19" t="s">
        <v>56</v>
      </c>
      <c r="K142" s="134">
        <v>4</v>
      </c>
      <c r="L142" s="257"/>
      <c r="M142" s="257"/>
      <c r="N142" s="258">
        <f>ROUND(L142*K142,2)</f>
        <v>0</v>
      </c>
      <c r="O142" s="258"/>
      <c r="P142" s="258"/>
      <c r="Q142" s="258"/>
      <c r="R142" s="36"/>
    </row>
    <row r="143" spans="2:18" s="161" customFormat="1" ht="12.75">
      <c r="B143" s="159"/>
      <c r="C143" s="131"/>
      <c r="D143" s="131" t="s">
        <v>282</v>
      </c>
      <c r="E143" s="131"/>
      <c r="F143" s="131"/>
      <c r="G143" s="131"/>
      <c r="H143" s="131"/>
      <c r="I143" s="131"/>
      <c r="J143" s="18"/>
      <c r="K143" s="131"/>
      <c r="L143" s="164"/>
      <c r="M143" s="164"/>
      <c r="N143" s="263">
        <f>SUM(N144:Q149)</f>
        <v>0</v>
      </c>
      <c r="O143" s="263"/>
      <c r="P143" s="263"/>
      <c r="Q143" s="263"/>
      <c r="R143" s="160"/>
    </row>
    <row r="144" spans="2:18" ht="13.5" outlineLevel="1">
      <c r="B144" s="35"/>
      <c r="C144" s="132"/>
      <c r="D144" s="133" t="s">
        <v>61</v>
      </c>
      <c r="E144" s="192" t="s">
        <v>287</v>
      </c>
      <c r="F144" s="307" t="s">
        <v>283</v>
      </c>
      <c r="G144" s="307"/>
      <c r="H144" s="307"/>
      <c r="I144" s="307"/>
      <c r="J144" s="19" t="s">
        <v>59</v>
      </c>
      <c r="K144" s="134">
        <v>1650</v>
      </c>
      <c r="L144" s="304"/>
      <c r="M144" s="304"/>
      <c r="N144" s="306">
        <f>ROUND(L144*K144,2)</f>
        <v>0</v>
      </c>
      <c r="O144" s="306"/>
      <c r="P144" s="306"/>
      <c r="Q144" s="306"/>
      <c r="R144" s="36"/>
    </row>
    <row r="145" spans="2:18" ht="13.5" customHeight="1" outlineLevel="1">
      <c r="B145" s="35"/>
      <c r="C145" s="132"/>
      <c r="D145" s="133" t="s">
        <v>61</v>
      </c>
      <c r="E145" s="192" t="s">
        <v>288</v>
      </c>
      <c r="F145" s="307" t="s">
        <v>272</v>
      </c>
      <c r="G145" s="307"/>
      <c r="H145" s="307"/>
      <c r="I145" s="307"/>
      <c r="J145" s="19" t="s">
        <v>56</v>
      </c>
      <c r="K145" s="134">
        <v>0.7</v>
      </c>
      <c r="L145" s="304"/>
      <c r="M145" s="305"/>
      <c r="N145" s="306">
        <f>ROUND(L145*K145,2)</f>
        <v>0</v>
      </c>
      <c r="O145" s="306"/>
      <c r="P145" s="306"/>
      <c r="Q145" s="306"/>
      <c r="R145" s="36"/>
    </row>
    <row r="146" spans="2:18" ht="13.5" customHeight="1" outlineLevel="1">
      <c r="B146" s="35"/>
      <c r="C146" s="132"/>
      <c r="D146" s="133" t="s">
        <v>61</v>
      </c>
      <c r="E146" s="192" t="s">
        <v>289</v>
      </c>
      <c r="F146" s="307" t="s">
        <v>284</v>
      </c>
      <c r="G146" s="307"/>
      <c r="H146" s="307"/>
      <c r="I146" s="307"/>
      <c r="J146" s="19" t="s">
        <v>59</v>
      </c>
      <c r="K146" s="134">
        <v>1650</v>
      </c>
      <c r="L146" s="304"/>
      <c r="M146" s="305"/>
      <c r="N146" s="306">
        <f aca="true" t="shared" si="2" ref="N146:N149">ROUND(L146*K146,2)</f>
        <v>0</v>
      </c>
      <c r="O146" s="306"/>
      <c r="P146" s="306"/>
      <c r="Q146" s="306"/>
      <c r="R146" s="36"/>
    </row>
    <row r="147" spans="2:18" ht="13.5" customHeight="1" outlineLevel="1">
      <c r="B147" s="35"/>
      <c r="C147" s="132"/>
      <c r="D147" s="133" t="s">
        <v>61</v>
      </c>
      <c r="E147" s="192" t="s">
        <v>290</v>
      </c>
      <c r="F147" s="307" t="s">
        <v>285</v>
      </c>
      <c r="G147" s="307"/>
      <c r="H147" s="307"/>
      <c r="I147" s="307"/>
      <c r="J147" s="19" t="s">
        <v>55</v>
      </c>
      <c r="K147" s="134">
        <v>253</v>
      </c>
      <c r="L147" s="304"/>
      <c r="M147" s="305"/>
      <c r="N147" s="306">
        <f t="shared" si="2"/>
        <v>0</v>
      </c>
      <c r="O147" s="306"/>
      <c r="P147" s="306"/>
      <c r="Q147" s="306"/>
      <c r="R147" s="36"/>
    </row>
    <row r="148" spans="2:18" ht="13.5" customHeight="1" outlineLevel="1">
      <c r="B148" s="35"/>
      <c r="C148" s="132"/>
      <c r="D148" s="133" t="s">
        <v>61</v>
      </c>
      <c r="E148" s="192" t="s">
        <v>291</v>
      </c>
      <c r="F148" s="307" t="s">
        <v>279</v>
      </c>
      <c r="G148" s="307"/>
      <c r="H148" s="307"/>
      <c r="I148" s="307"/>
      <c r="J148" s="19" t="s">
        <v>56</v>
      </c>
      <c r="K148" s="134">
        <v>25</v>
      </c>
      <c r="L148" s="304"/>
      <c r="M148" s="305"/>
      <c r="N148" s="306">
        <f t="shared" si="2"/>
        <v>0</v>
      </c>
      <c r="O148" s="306"/>
      <c r="P148" s="306"/>
      <c r="Q148" s="306"/>
      <c r="R148" s="36"/>
    </row>
    <row r="149" spans="2:18" ht="13.5" customHeight="1" outlineLevel="1">
      <c r="B149" s="35"/>
      <c r="C149" s="132"/>
      <c r="D149" s="133" t="s">
        <v>61</v>
      </c>
      <c r="E149" s="192" t="s">
        <v>292</v>
      </c>
      <c r="F149" s="307" t="s">
        <v>286</v>
      </c>
      <c r="G149" s="307"/>
      <c r="H149" s="307"/>
      <c r="I149" s="307"/>
      <c r="J149" s="19" t="s">
        <v>55</v>
      </c>
      <c r="K149" s="134">
        <v>253</v>
      </c>
      <c r="L149" s="304"/>
      <c r="M149" s="305"/>
      <c r="N149" s="306">
        <f t="shared" si="2"/>
        <v>0</v>
      </c>
      <c r="O149" s="306"/>
      <c r="P149" s="306"/>
      <c r="Q149" s="306"/>
      <c r="R149" s="36"/>
    </row>
    <row r="150" spans="2:18" s="161" customFormat="1" ht="12.75">
      <c r="B150" s="159"/>
      <c r="C150" s="131"/>
      <c r="D150" s="131" t="s">
        <v>293</v>
      </c>
      <c r="E150" s="131"/>
      <c r="F150" s="131"/>
      <c r="G150" s="131"/>
      <c r="H150" s="131"/>
      <c r="I150" s="131"/>
      <c r="J150" s="18"/>
      <c r="K150" s="131"/>
      <c r="L150" s="164"/>
      <c r="M150" s="164"/>
      <c r="N150" s="263">
        <f>SUM(N151:Q158)</f>
        <v>0</v>
      </c>
      <c r="O150" s="263"/>
      <c r="P150" s="263"/>
      <c r="Q150" s="263"/>
      <c r="R150" s="160"/>
    </row>
    <row r="151" spans="2:18" ht="13.5" customHeight="1" outlineLevel="1">
      <c r="B151" s="35"/>
      <c r="C151" s="132"/>
      <c r="D151" s="133" t="s">
        <v>61</v>
      </c>
      <c r="E151" s="192" t="s">
        <v>294</v>
      </c>
      <c r="F151" s="307" t="s">
        <v>283</v>
      </c>
      <c r="G151" s="307"/>
      <c r="H151" s="307"/>
      <c r="I151" s="307"/>
      <c r="J151" s="19" t="s">
        <v>59</v>
      </c>
      <c r="K151" s="166">
        <v>963</v>
      </c>
      <c r="L151" s="320"/>
      <c r="M151" s="320"/>
      <c r="N151" s="306">
        <f>ROUND(L151*K151,2)</f>
        <v>0</v>
      </c>
      <c r="O151" s="306"/>
      <c r="P151" s="306"/>
      <c r="Q151" s="306"/>
      <c r="R151" s="36"/>
    </row>
    <row r="152" spans="2:18" ht="13.5" customHeight="1" outlineLevel="1">
      <c r="B152" s="35"/>
      <c r="C152" s="132"/>
      <c r="D152" s="133" t="s">
        <v>61</v>
      </c>
      <c r="E152" s="192" t="s">
        <v>295</v>
      </c>
      <c r="F152" s="307" t="s">
        <v>272</v>
      </c>
      <c r="G152" s="307"/>
      <c r="H152" s="307"/>
      <c r="I152" s="307"/>
      <c r="J152" s="19" t="s">
        <v>56</v>
      </c>
      <c r="K152" s="166">
        <v>0.2</v>
      </c>
      <c r="L152" s="320"/>
      <c r="M152" s="320"/>
      <c r="N152" s="306">
        <f aca="true" t="shared" si="3" ref="N152:N154">ROUND(L152*K152,2)</f>
        <v>0</v>
      </c>
      <c r="O152" s="306"/>
      <c r="P152" s="306"/>
      <c r="Q152" s="306"/>
      <c r="R152" s="36"/>
    </row>
    <row r="153" spans="2:18" ht="13.5" customHeight="1" outlineLevel="1">
      <c r="B153" s="35"/>
      <c r="C153" s="132"/>
      <c r="D153" s="133" t="s">
        <v>61</v>
      </c>
      <c r="E153" s="192" t="s">
        <v>296</v>
      </c>
      <c r="F153" s="307" t="s">
        <v>284</v>
      </c>
      <c r="G153" s="307"/>
      <c r="H153" s="307"/>
      <c r="I153" s="307"/>
      <c r="J153" s="19" t="s">
        <v>59</v>
      </c>
      <c r="K153" s="166">
        <v>963</v>
      </c>
      <c r="L153" s="320"/>
      <c r="M153" s="320"/>
      <c r="N153" s="306">
        <f t="shared" si="3"/>
        <v>0</v>
      </c>
      <c r="O153" s="306"/>
      <c r="P153" s="306"/>
      <c r="Q153" s="306"/>
      <c r="R153" s="36"/>
    </row>
    <row r="154" spans="2:18" ht="13.5" customHeight="1" outlineLevel="1">
      <c r="B154" s="35"/>
      <c r="C154" s="132"/>
      <c r="D154" s="133" t="s">
        <v>61</v>
      </c>
      <c r="E154" s="192" t="s">
        <v>297</v>
      </c>
      <c r="F154" s="307" t="s">
        <v>302</v>
      </c>
      <c r="G154" s="307"/>
      <c r="H154" s="307"/>
      <c r="I154" s="307"/>
      <c r="J154" s="19" t="s">
        <v>55</v>
      </c>
      <c r="K154" s="166">
        <v>110</v>
      </c>
      <c r="L154" s="320"/>
      <c r="M154" s="320"/>
      <c r="N154" s="306">
        <f t="shared" si="3"/>
        <v>0</v>
      </c>
      <c r="O154" s="306"/>
      <c r="P154" s="306"/>
      <c r="Q154" s="306"/>
      <c r="R154" s="36"/>
    </row>
    <row r="155" spans="2:18" ht="13.5" customHeight="1" outlineLevel="1">
      <c r="B155" s="35"/>
      <c r="C155" s="132"/>
      <c r="D155" s="133" t="s">
        <v>61</v>
      </c>
      <c r="E155" s="192" t="s">
        <v>298</v>
      </c>
      <c r="F155" s="307" t="s">
        <v>279</v>
      </c>
      <c r="G155" s="307"/>
      <c r="H155" s="307"/>
      <c r="I155" s="307"/>
      <c r="J155" s="19" t="s">
        <v>56</v>
      </c>
      <c r="K155" s="166">
        <v>5.5</v>
      </c>
      <c r="L155" s="320"/>
      <c r="M155" s="320"/>
      <c r="N155" s="306">
        <f aca="true" t="shared" si="4" ref="N155:N158">ROUND(L155*K155,2)</f>
        <v>0</v>
      </c>
      <c r="O155" s="306"/>
      <c r="P155" s="306"/>
      <c r="Q155" s="306"/>
      <c r="R155" s="36"/>
    </row>
    <row r="156" spans="2:18" ht="13.5" customHeight="1" outlineLevel="1">
      <c r="B156" s="35"/>
      <c r="C156" s="132"/>
      <c r="D156" s="133" t="s">
        <v>61</v>
      </c>
      <c r="E156" s="192" t="s">
        <v>299</v>
      </c>
      <c r="F156" s="307" t="s">
        <v>286</v>
      </c>
      <c r="G156" s="307"/>
      <c r="H156" s="307"/>
      <c r="I156" s="307"/>
      <c r="J156" s="19" t="s">
        <v>55</v>
      </c>
      <c r="K156" s="166">
        <v>110</v>
      </c>
      <c r="L156" s="320"/>
      <c r="M156" s="320"/>
      <c r="N156" s="306">
        <f t="shared" si="4"/>
        <v>0</v>
      </c>
      <c r="O156" s="306"/>
      <c r="P156" s="306"/>
      <c r="Q156" s="306"/>
      <c r="R156" s="36"/>
    </row>
    <row r="157" spans="2:18" ht="13.5" customHeight="1" outlineLevel="1">
      <c r="B157" s="35"/>
      <c r="C157" s="132"/>
      <c r="D157" s="133" t="s">
        <v>61</v>
      </c>
      <c r="E157" s="192" t="s">
        <v>300</v>
      </c>
      <c r="F157" s="307" t="s">
        <v>303</v>
      </c>
      <c r="G157" s="307"/>
      <c r="H157" s="307"/>
      <c r="I157" s="307"/>
      <c r="J157" s="19" t="s">
        <v>59</v>
      </c>
      <c r="K157" s="166">
        <v>1150</v>
      </c>
      <c r="L157" s="320"/>
      <c r="M157" s="320"/>
      <c r="N157" s="306">
        <f t="shared" si="4"/>
        <v>0</v>
      </c>
      <c r="O157" s="306"/>
      <c r="P157" s="306"/>
      <c r="Q157" s="306"/>
      <c r="R157" s="36"/>
    </row>
    <row r="158" spans="2:18" ht="13.5" customHeight="1" outlineLevel="1">
      <c r="B158" s="35"/>
      <c r="C158" s="132"/>
      <c r="D158" s="133" t="s">
        <v>61</v>
      </c>
      <c r="E158" s="192" t="s">
        <v>301</v>
      </c>
      <c r="F158" s="307" t="s">
        <v>304</v>
      </c>
      <c r="G158" s="307"/>
      <c r="H158" s="307"/>
      <c r="I158" s="307"/>
      <c r="J158" s="19" t="s">
        <v>280</v>
      </c>
      <c r="K158" s="166">
        <v>6600</v>
      </c>
      <c r="L158" s="320"/>
      <c r="M158" s="320"/>
      <c r="N158" s="306">
        <f t="shared" si="4"/>
        <v>0</v>
      </c>
      <c r="O158" s="306"/>
      <c r="P158" s="306"/>
      <c r="Q158" s="306"/>
      <c r="R158" s="36"/>
    </row>
    <row r="159" spans="2:18" s="161" customFormat="1" ht="12.75">
      <c r="B159" s="159"/>
      <c r="C159" s="131"/>
      <c r="D159" s="131" t="s">
        <v>305</v>
      </c>
      <c r="E159" s="131"/>
      <c r="F159" s="131"/>
      <c r="G159" s="131"/>
      <c r="H159" s="131"/>
      <c r="I159" s="131"/>
      <c r="J159" s="18"/>
      <c r="K159" s="131"/>
      <c r="L159" s="164"/>
      <c r="M159" s="164"/>
      <c r="N159" s="263">
        <f>SUM(N160:Q170)</f>
        <v>0</v>
      </c>
      <c r="O159" s="263"/>
      <c r="P159" s="263"/>
      <c r="Q159" s="263"/>
      <c r="R159" s="160"/>
    </row>
    <row r="160" spans="2:18" ht="13.5" outlineLevel="1">
      <c r="B160" s="35"/>
      <c r="C160" s="132"/>
      <c r="D160" s="133" t="s">
        <v>61</v>
      </c>
      <c r="E160" s="192" t="s">
        <v>306</v>
      </c>
      <c r="F160" s="307" t="s">
        <v>317</v>
      </c>
      <c r="G160" s="307"/>
      <c r="H160" s="307"/>
      <c r="I160" s="307"/>
      <c r="J160" s="19" t="s">
        <v>59</v>
      </c>
      <c r="K160" s="166">
        <v>1</v>
      </c>
      <c r="L160" s="321"/>
      <c r="M160" s="321"/>
      <c r="N160" s="306">
        <f>ROUND(L160*K160,2)</f>
        <v>0</v>
      </c>
      <c r="O160" s="306"/>
      <c r="P160" s="306"/>
      <c r="Q160" s="306"/>
      <c r="R160" s="36"/>
    </row>
    <row r="161" spans="2:18" ht="13.5" customHeight="1" outlineLevel="1">
      <c r="B161" s="35"/>
      <c r="C161" s="132"/>
      <c r="D161" s="133" t="s">
        <v>61</v>
      </c>
      <c r="E161" s="192" t="s">
        <v>307</v>
      </c>
      <c r="F161" s="307" t="s">
        <v>318</v>
      </c>
      <c r="G161" s="307"/>
      <c r="H161" s="307"/>
      <c r="I161" s="307"/>
      <c r="J161" s="19" t="s">
        <v>59</v>
      </c>
      <c r="K161" s="166">
        <v>4</v>
      </c>
      <c r="L161" s="320"/>
      <c r="M161" s="320"/>
      <c r="N161" s="306">
        <f aca="true" t="shared" si="5" ref="N161:N170">ROUND(L161*K161,2)</f>
        <v>0</v>
      </c>
      <c r="O161" s="306"/>
      <c r="P161" s="306"/>
      <c r="Q161" s="306"/>
      <c r="R161" s="36"/>
    </row>
    <row r="162" spans="2:18" ht="13.5" customHeight="1" outlineLevel="1">
      <c r="B162" s="35"/>
      <c r="C162" s="132"/>
      <c r="D162" s="133" t="s">
        <v>61</v>
      </c>
      <c r="E162" s="192" t="s">
        <v>308</v>
      </c>
      <c r="F162" s="307" t="s">
        <v>319</v>
      </c>
      <c r="G162" s="307"/>
      <c r="H162" s="307"/>
      <c r="I162" s="307"/>
      <c r="J162" s="19" t="s">
        <v>59</v>
      </c>
      <c r="K162" s="166">
        <v>2</v>
      </c>
      <c r="L162" s="320"/>
      <c r="M162" s="320"/>
      <c r="N162" s="306">
        <f t="shared" si="5"/>
        <v>0</v>
      </c>
      <c r="O162" s="306"/>
      <c r="P162" s="306"/>
      <c r="Q162" s="306"/>
      <c r="R162" s="36"/>
    </row>
    <row r="163" spans="2:18" ht="13.5" customHeight="1" outlineLevel="1">
      <c r="B163" s="35"/>
      <c r="C163" s="132"/>
      <c r="D163" s="133" t="s">
        <v>61</v>
      </c>
      <c r="E163" s="192" t="s">
        <v>309</v>
      </c>
      <c r="F163" s="307" t="s">
        <v>320</v>
      </c>
      <c r="G163" s="307"/>
      <c r="H163" s="307"/>
      <c r="I163" s="307"/>
      <c r="J163" s="19" t="s">
        <v>59</v>
      </c>
      <c r="K163" s="166">
        <v>4</v>
      </c>
      <c r="L163" s="320"/>
      <c r="M163" s="320"/>
      <c r="N163" s="306">
        <f t="shared" si="5"/>
        <v>0</v>
      </c>
      <c r="O163" s="306"/>
      <c r="P163" s="306"/>
      <c r="Q163" s="306"/>
      <c r="R163" s="36"/>
    </row>
    <row r="164" spans="2:18" ht="13.5" customHeight="1" outlineLevel="1">
      <c r="B164" s="35"/>
      <c r="C164" s="132"/>
      <c r="D164" s="133" t="s">
        <v>61</v>
      </c>
      <c r="E164" s="192" t="s">
        <v>310</v>
      </c>
      <c r="F164" s="307" t="s">
        <v>321</v>
      </c>
      <c r="G164" s="307"/>
      <c r="H164" s="307"/>
      <c r="I164" s="307"/>
      <c r="J164" s="19" t="s">
        <v>59</v>
      </c>
      <c r="K164" s="166">
        <v>4</v>
      </c>
      <c r="L164" s="320"/>
      <c r="M164" s="320"/>
      <c r="N164" s="306">
        <f t="shared" si="5"/>
        <v>0</v>
      </c>
      <c r="O164" s="306"/>
      <c r="P164" s="306"/>
      <c r="Q164" s="306"/>
      <c r="R164" s="36"/>
    </row>
    <row r="165" spans="2:18" ht="13.5" customHeight="1" outlineLevel="1">
      <c r="B165" s="35"/>
      <c r="C165" s="132"/>
      <c r="D165" s="133" t="s">
        <v>61</v>
      </c>
      <c r="E165" s="192" t="s">
        <v>311</v>
      </c>
      <c r="F165" s="307" t="s">
        <v>322</v>
      </c>
      <c r="G165" s="307"/>
      <c r="H165" s="307"/>
      <c r="I165" s="307"/>
      <c r="J165" s="19" t="s">
        <v>59</v>
      </c>
      <c r="K165" s="166">
        <v>4</v>
      </c>
      <c r="L165" s="320"/>
      <c r="M165" s="320"/>
      <c r="N165" s="306">
        <f t="shared" si="5"/>
        <v>0</v>
      </c>
      <c r="O165" s="306"/>
      <c r="P165" s="306"/>
      <c r="Q165" s="306"/>
      <c r="R165" s="36"/>
    </row>
    <row r="166" spans="2:18" ht="13.5" customHeight="1" outlineLevel="1">
      <c r="B166" s="35"/>
      <c r="C166" s="132"/>
      <c r="D166" s="133" t="s">
        <v>61</v>
      </c>
      <c r="E166" s="192" t="s">
        <v>312</v>
      </c>
      <c r="F166" s="307" t="s">
        <v>323</v>
      </c>
      <c r="G166" s="307"/>
      <c r="H166" s="307"/>
      <c r="I166" s="307"/>
      <c r="J166" s="19" t="s">
        <v>59</v>
      </c>
      <c r="K166" s="166">
        <v>1</v>
      </c>
      <c r="L166" s="320"/>
      <c r="M166" s="320"/>
      <c r="N166" s="306">
        <f t="shared" si="5"/>
        <v>0</v>
      </c>
      <c r="O166" s="306"/>
      <c r="P166" s="306"/>
      <c r="Q166" s="306"/>
      <c r="R166" s="36"/>
    </row>
    <row r="167" spans="2:18" ht="13.5" customHeight="1" outlineLevel="1">
      <c r="B167" s="35"/>
      <c r="C167" s="132"/>
      <c r="D167" s="133" t="s">
        <v>61</v>
      </c>
      <c r="E167" s="192" t="s">
        <v>313</v>
      </c>
      <c r="F167" s="307" t="s">
        <v>324</v>
      </c>
      <c r="G167" s="307"/>
      <c r="H167" s="307"/>
      <c r="I167" s="307"/>
      <c r="J167" s="19" t="s">
        <v>59</v>
      </c>
      <c r="K167" s="166">
        <v>4</v>
      </c>
      <c r="L167" s="320"/>
      <c r="M167" s="320"/>
      <c r="N167" s="306">
        <f t="shared" si="5"/>
        <v>0</v>
      </c>
      <c r="O167" s="306"/>
      <c r="P167" s="306"/>
      <c r="Q167" s="306"/>
      <c r="R167" s="36"/>
    </row>
    <row r="168" spans="2:18" ht="13.5" customHeight="1" outlineLevel="1">
      <c r="B168" s="35"/>
      <c r="C168" s="132"/>
      <c r="D168" s="133" t="s">
        <v>61</v>
      </c>
      <c r="E168" s="192" t="s">
        <v>314</v>
      </c>
      <c r="F168" s="307" t="s">
        <v>325</v>
      </c>
      <c r="G168" s="307"/>
      <c r="H168" s="307"/>
      <c r="I168" s="307"/>
      <c r="J168" s="19" t="s">
        <v>59</v>
      </c>
      <c r="K168" s="166">
        <v>1350</v>
      </c>
      <c r="L168" s="320"/>
      <c r="M168" s="320"/>
      <c r="N168" s="306">
        <f t="shared" si="5"/>
        <v>0</v>
      </c>
      <c r="O168" s="306"/>
      <c r="P168" s="306"/>
      <c r="Q168" s="306"/>
      <c r="R168" s="36"/>
    </row>
    <row r="169" spans="2:18" ht="13.5" customHeight="1" outlineLevel="1">
      <c r="B169" s="35"/>
      <c r="C169" s="132"/>
      <c r="D169" s="133" t="s">
        <v>61</v>
      </c>
      <c r="E169" s="192" t="s">
        <v>315</v>
      </c>
      <c r="F169" s="307" t="s">
        <v>326</v>
      </c>
      <c r="G169" s="307"/>
      <c r="H169" s="307"/>
      <c r="I169" s="307"/>
      <c r="J169" s="19" t="s">
        <v>59</v>
      </c>
      <c r="K169" s="166">
        <v>963</v>
      </c>
      <c r="L169" s="320"/>
      <c r="M169" s="320"/>
      <c r="N169" s="306">
        <f t="shared" si="5"/>
        <v>0</v>
      </c>
      <c r="O169" s="306"/>
      <c r="P169" s="306"/>
      <c r="Q169" s="306"/>
      <c r="R169" s="36"/>
    </row>
    <row r="170" spans="2:18" ht="13.5" customHeight="1" outlineLevel="1">
      <c r="B170" s="35"/>
      <c r="C170" s="132"/>
      <c r="D170" s="133" t="s">
        <v>61</v>
      </c>
      <c r="E170" s="192" t="s">
        <v>316</v>
      </c>
      <c r="F170" s="307" t="s">
        <v>327</v>
      </c>
      <c r="G170" s="307"/>
      <c r="H170" s="307"/>
      <c r="I170" s="307"/>
      <c r="J170" s="19" t="s">
        <v>59</v>
      </c>
      <c r="K170" s="166">
        <v>1150</v>
      </c>
      <c r="L170" s="320"/>
      <c r="M170" s="320"/>
      <c r="N170" s="306">
        <f t="shared" si="5"/>
        <v>0</v>
      </c>
      <c r="O170" s="306"/>
      <c r="P170" s="306"/>
      <c r="Q170" s="306"/>
      <c r="R170" s="36"/>
    </row>
    <row r="171" spans="2:18" s="161" customFormat="1" ht="12.75">
      <c r="B171" s="159"/>
      <c r="C171" s="131"/>
      <c r="D171" s="131" t="s">
        <v>328</v>
      </c>
      <c r="E171" s="131"/>
      <c r="F171" s="131"/>
      <c r="G171" s="131"/>
      <c r="H171" s="131"/>
      <c r="I171" s="131"/>
      <c r="J171" s="18"/>
      <c r="K171" s="131"/>
      <c r="L171" s="164"/>
      <c r="M171" s="164"/>
      <c r="N171" s="263">
        <f>SUM(N172:Q175)</f>
        <v>0</v>
      </c>
      <c r="O171" s="263"/>
      <c r="P171" s="263"/>
      <c r="Q171" s="263"/>
      <c r="R171" s="160"/>
    </row>
    <row r="172" spans="2:18" ht="13.5" outlineLevel="1">
      <c r="B172" s="35"/>
      <c r="C172" s="132"/>
      <c r="D172" s="133" t="s">
        <v>61</v>
      </c>
      <c r="E172" s="192" t="s">
        <v>333</v>
      </c>
      <c r="F172" s="307" t="s">
        <v>329</v>
      </c>
      <c r="G172" s="307"/>
      <c r="H172" s="307"/>
      <c r="I172" s="307"/>
      <c r="J172" s="19" t="s">
        <v>55</v>
      </c>
      <c r="K172" s="134">
        <v>1200</v>
      </c>
      <c r="L172" s="304"/>
      <c r="M172" s="304"/>
      <c r="N172" s="306">
        <f>ROUND(L172*K172,2)</f>
        <v>0</v>
      </c>
      <c r="O172" s="306"/>
      <c r="P172" s="306"/>
      <c r="Q172" s="306"/>
      <c r="R172" s="36"/>
    </row>
    <row r="173" spans="2:18" ht="11.25" customHeight="1" outlineLevel="1">
      <c r="B173" s="35"/>
      <c r="C173" s="132"/>
      <c r="D173" s="133" t="s">
        <v>61</v>
      </c>
      <c r="E173" s="192" t="s">
        <v>334</v>
      </c>
      <c r="F173" s="307" t="s">
        <v>330</v>
      </c>
      <c r="G173" s="307"/>
      <c r="H173" s="307"/>
      <c r="I173" s="307"/>
      <c r="J173" s="19" t="s">
        <v>56</v>
      </c>
      <c r="K173" s="134">
        <v>10</v>
      </c>
      <c r="L173" s="304"/>
      <c r="M173" s="305"/>
      <c r="N173" s="306">
        <f>ROUND(L173*K173,2)</f>
        <v>0</v>
      </c>
      <c r="O173" s="306"/>
      <c r="P173" s="306"/>
      <c r="Q173" s="306"/>
      <c r="R173" s="36"/>
    </row>
    <row r="174" spans="2:18" ht="11.25" customHeight="1" outlineLevel="1">
      <c r="B174" s="35"/>
      <c r="C174" s="132"/>
      <c r="D174" s="133" t="s">
        <v>61</v>
      </c>
      <c r="E174" s="192" t="s">
        <v>335</v>
      </c>
      <c r="F174" s="307" t="s">
        <v>331</v>
      </c>
      <c r="G174" s="307"/>
      <c r="H174" s="307"/>
      <c r="I174" s="307"/>
      <c r="J174" s="19" t="s">
        <v>55</v>
      </c>
      <c r="K174" s="134">
        <v>1300</v>
      </c>
      <c r="L174" s="257"/>
      <c r="M174" s="257"/>
      <c r="N174" s="258">
        <f>ROUND(L174*K174,2)</f>
        <v>0</v>
      </c>
      <c r="O174" s="258"/>
      <c r="P174" s="258"/>
      <c r="Q174" s="258"/>
      <c r="R174" s="36"/>
    </row>
    <row r="175" spans="2:18" ht="11.25" customHeight="1" outlineLevel="1">
      <c r="B175" s="35"/>
      <c r="C175" s="132"/>
      <c r="D175" s="133" t="s">
        <v>61</v>
      </c>
      <c r="E175" s="192" t="s">
        <v>336</v>
      </c>
      <c r="F175" s="307" t="s">
        <v>332</v>
      </c>
      <c r="G175" s="307"/>
      <c r="H175" s="307"/>
      <c r="I175" s="307"/>
      <c r="J175" s="19" t="s">
        <v>56</v>
      </c>
      <c r="K175" s="134">
        <v>130</v>
      </c>
      <c r="L175" s="257"/>
      <c r="M175" s="257"/>
      <c r="N175" s="258">
        <f aca="true" t="shared" si="6" ref="N175">ROUND(L175*K175,2)</f>
        <v>0</v>
      </c>
      <c r="O175" s="258"/>
      <c r="P175" s="258"/>
      <c r="Q175" s="258"/>
      <c r="R175" s="36"/>
    </row>
    <row r="176" spans="2:18" s="161" customFormat="1" ht="12.75">
      <c r="B176" s="159"/>
      <c r="C176" s="131"/>
      <c r="D176" s="131" t="s">
        <v>64</v>
      </c>
      <c r="E176" s="131"/>
      <c r="F176" s="131"/>
      <c r="G176" s="131"/>
      <c r="H176" s="131"/>
      <c r="I176" s="131"/>
      <c r="J176" s="18"/>
      <c r="K176" s="131"/>
      <c r="L176" s="131"/>
      <c r="M176" s="131"/>
      <c r="N176" s="263">
        <f>SUM(N177)</f>
        <v>0</v>
      </c>
      <c r="O176" s="263"/>
      <c r="P176" s="263"/>
      <c r="Q176" s="263"/>
      <c r="R176" s="160"/>
    </row>
    <row r="177" spans="2:18" ht="11.25" customHeight="1" outlineLevel="1">
      <c r="B177" s="35"/>
      <c r="C177" s="132"/>
      <c r="D177" s="132" t="s">
        <v>61</v>
      </c>
      <c r="E177" s="200" t="s">
        <v>363</v>
      </c>
      <c r="F177" s="308" t="s">
        <v>364</v>
      </c>
      <c r="G177" s="308"/>
      <c r="H177" s="308"/>
      <c r="I177" s="308"/>
      <c r="J177" s="19" t="s">
        <v>62</v>
      </c>
      <c r="K177" s="31"/>
      <c r="L177" s="300">
        <f>N116+N123+N127+N133+N143+N150+N159+N171</f>
        <v>0</v>
      </c>
      <c r="M177" s="300"/>
      <c r="N177" s="258">
        <f>ROUND(L177*K177,2)</f>
        <v>0</v>
      </c>
      <c r="O177" s="258"/>
      <c r="P177" s="258"/>
      <c r="Q177" s="258"/>
      <c r="R177" s="36"/>
    </row>
  </sheetData>
  <sheetProtection algorithmName="SHA-512" hashValue="5aF/KF95ZghPzwAp0iIsQr+/8sfMnWB9b+I+MYDPctDaqrcAaXmw1A+YWaQVP98fjsWA5tavnb/1NOADdgRCsw==" saltValue="YaEUrkqbEEIxjG+RjICETA==" spinCount="100000" sheet="1" objects="1" scenarios="1"/>
  <mergeCells count="231">
    <mergeCell ref="D23:E23"/>
    <mergeCell ref="G23:P23"/>
    <mergeCell ref="D24:E24"/>
    <mergeCell ref="G24:P24"/>
    <mergeCell ref="F12:I12"/>
    <mergeCell ref="O12:P12"/>
    <mergeCell ref="O13:P13"/>
    <mergeCell ref="O15:P15"/>
    <mergeCell ref="O16:P16"/>
    <mergeCell ref="O18:P18"/>
    <mergeCell ref="H33:J33"/>
    <mergeCell ref="M33:P33"/>
    <mergeCell ref="L35:P35"/>
    <mergeCell ref="D37:P37"/>
    <mergeCell ref="D38:P43"/>
    <mergeCell ref="C71:Q71"/>
    <mergeCell ref="D25:E25"/>
    <mergeCell ref="G25:P25"/>
    <mergeCell ref="M28:P28"/>
    <mergeCell ref="M30:P30"/>
    <mergeCell ref="H32:J32"/>
    <mergeCell ref="M32:P32"/>
    <mergeCell ref="C2:Q2"/>
    <mergeCell ref="F4:P4"/>
    <mergeCell ref="F5:P5"/>
    <mergeCell ref="O7:P7"/>
    <mergeCell ref="O9:P9"/>
    <mergeCell ref="O10:P10"/>
    <mergeCell ref="O19:P19"/>
    <mergeCell ref="D22:E22"/>
    <mergeCell ref="G22:P22"/>
    <mergeCell ref="N83:Q83"/>
    <mergeCell ref="N84:Q84"/>
    <mergeCell ref="N85:Q85"/>
    <mergeCell ref="N86:Q86"/>
    <mergeCell ref="N87:Q87"/>
    <mergeCell ref="N92:Q92"/>
    <mergeCell ref="F73:P73"/>
    <mergeCell ref="F74:P74"/>
    <mergeCell ref="M76:P76"/>
    <mergeCell ref="M78:Q78"/>
    <mergeCell ref="M79:Q79"/>
    <mergeCell ref="C81:G81"/>
    <mergeCell ref="N81:Q81"/>
    <mergeCell ref="N88:Q88"/>
    <mergeCell ref="N89:Q89"/>
    <mergeCell ref="N90:Q90"/>
    <mergeCell ref="N91:Q91"/>
    <mergeCell ref="F104:P104"/>
    <mergeCell ref="M106:P106"/>
    <mergeCell ref="M108:Q108"/>
    <mergeCell ref="M109:Q109"/>
    <mergeCell ref="F110:P110"/>
    <mergeCell ref="F111:P111"/>
    <mergeCell ref="N93:Q93"/>
    <mergeCell ref="L95:Q95"/>
    <mergeCell ref="C101:Q101"/>
    <mergeCell ref="F103:P103"/>
    <mergeCell ref="F117:I117"/>
    <mergeCell ref="L117:M117"/>
    <mergeCell ref="N117:Q117"/>
    <mergeCell ref="F118:I118"/>
    <mergeCell ref="L118:M118"/>
    <mergeCell ref="N118:Q118"/>
    <mergeCell ref="F113:I113"/>
    <mergeCell ref="L113:M113"/>
    <mergeCell ref="N113:Q113"/>
    <mergeCell ref="N114:Q114"/>
    <mergeCell ref="N115:Q115"/>
    <mergeCell ref="N116:Q116"/>
    <mergeCell ref="F122:I122"/>
    <mergeCell ref="L122:M122"/>
    <mergeCell ref="N122:Q122"/>
    <mergeCell ref="F120:I120"/>
    <mergeCell ref="F121:I121"/>
    <mergeCell ref="F119:I119"/>
    <mergeCell ref="L119:M119"/>
    <mergeCell ref="N119:Q119"/>
    <mergeCell ref="L120:M120"/>
    <mergeCell ref="N120:Q120"/>
    <mergeCell ref="L121:M121"/>
    <mergeCell ref="N121:Q121"/>
    <mergeCell ref="F124:I124"/>
    <mergeCell ref="L124:M124"/>
    <mergeCell ref="N124:Q124"/>
    <mergeCell ref="F134:I134"/>
    <mergeCell ref="N123:Q123"/>
    <mergeCell ref="F125:I125"/>
    <mergeCell ref="L125:M125"/>
    <mergeCell ref="N125:Q125"/>
    <mergeCell ref="F126:I126"/>
    <mergeCell ref="L126:M126"/>
    <mergeCell ref="N126:Q126"/>
    <mergeCell ref="N127:Q127"/>
    <mergeCell ref="F128:I128"/>
    <mergeCell ref="L128:M128"/>
    <mergeCell ref="N128:Q128"/>
    <mergeCell ref="F129:I129"/>
    <mergeCell ref="L129:M129"/>
    <mergeCell ref="N129:Q129"/>
    <mergeCell ref="F132:I132"/>
    <mergeCell ref="L132:M132"/>
    <mergeCell ref="N133:Q133"/>
    <mergeCell ref="L135:M135"/>
    <mergeCell ref="N135:Q135"/>
    <mergeCell ref="F140:I140"/>
    <mergeCell ref="L140:M140"/>
    <mergeCell ref="N140:Q140"/>
    <mergeCell ref="F141:I141"/>
    <mergeCell ref="L141:M141"/>
    <mergeCell ref="N141:Q141"/>
    <mergeCell ref="N137:Q137"/>
    <mergeCell ref="F139:I139"/>
    <mergeCell ref="L139:M139"/>
    <mergeCell ref="N139:Q139"/>
    <mergeCell ref="L138:M138"/>
    <mergeCell ref="N138:Q138"/>
    <mergeCell ref="L136:M136"/>
    <mergeCell ref="N136:Q136"/>
    <mergeCell ref="F137:I137"/>
    <mergeCell ref="N132:Q132"/>
    <mergeCell ref="F130:I130"/>
    <mergeCell ref="L130:M130"/>
    <mergeCell ref="N130:Q130"/>
    <mergeCell ref="F131:I131"/>
    <mergeCell ref="L131:M131"/>
    <mergeCell ref="N131:Q131"/>
    <mergeCell ref="L155:M155"/>
    <mergeCell ref="N155:Q155"/>
    <mergeCell ref="N134:Q134"/>
    <mergeCell ref="F135:I135"/>
    <mergeCell ref="F136:I136"/>
    <mergeCell ref="L134:M134"/>
    <mergeCell ref="F138:I138"/>
    <mergeCell ref="F155:I155"/>
    <mergeCell ref="L154:M154"/>
    <mergeCell ref="N154:Q154"/>
    <mergeCell ref="F152:I152"/>
    <mergeCell ref="L152:M152"/>
    <mergeCell ref="N152:Q152"/>
    <mergeCell ref="F153:I153"/>
    <mergeCell ref="L153:M153"/>
    <mergeCell ref="N153:Q153"/>
    <mergeCell ref="F154:I154"/>
    <mergeCell ref="L137:M137"/>
    <mergeCell ref="F151:I151"/>
    <mergeCell ref="L151:M151"/>
    <mergeCell ref="N151:Q151"/>
    <mergeCell ref="N176:Q176"/>
    <mergeCell ref="N143:Q143"/>
    <mergeCell ref="L144:M144"/>
    <mergeCell ref="N144:Q144"/>
    <mergeCell ref="N159:Q159"/>
    <mergeCell ref="F161:I161"/>
    <mergeCell ref="L161:M161"/>
    <mergeCell ref="N161:Q161"/>
    <mergeCell ref="F149:I149"/>
    <mergeCell ref="F156:I156"/>
    <mergeCell ref="L156:M156"/>
    <mergeCell ref="N156:Q156"/>
    <mergeCell ref="N145:Q145"/>
    <mergeCell ref="F146:I146"/>
    <mergeCell ref="L146:M146"/>
    <mergeCell ref="N146:Q146"/>
    <mergeCell ref="L149:M149"/>
    <mergeCell ref="N149:Q149"/>
    <mergeCell ref="L147:M147"/>
    <mergeCell ref="N147:Q147"/>
    <mergeCell ref="L142:M142"/>
    <mergeCell ref="N142:Q142"/>
    <mergeCell ref="N150:Q150"/>
    <mergeCell ref="F147:I147"/>
    <mergeCell ref="F148:I148"/>
    <mergeCell ref="L148:M148"/>
    <mergeCell ref="N148:Q148"/>
    <mergeCell ref="F177:I177"/>
    <mergeCell ref="L177:M177"/>
    <mergeCell ref="N177:Q177"/>
    <mergeCell ref="F144:I144"/>
    <mergeCell ref="F145:I145"/>
    <mergeCell ref="L145:M145"/>
    <mergeCell ref="F142:I142"/>
    <mergeCell ref="F158:I158"/>
    <mergeCell ref="L157:M157"/>
    <mergeCell ref="N157:Q157"/>
    <mergeCell ref="F164:I164"/>
    <mergeCell ref="L164:M164"/>
    <mergeCell ref="N164:Q164"/>
    <mergeCell ref="F160:I160"/>
    <mergeCell ref="L160:M160"/>
    <mergeCell ref="N160:Q160"/>
    <mergeCell ref="F162:I162"/>
    <mergeCell ref="L162:M162"/>
    <mergeCell ref="N162:Q162"/>
    <mergeCell ref="F163:I163"/>
    <mergeCell ref="L163:M163"/>
    <mergeCell ref="N163:Q163"/>
    <mergeCell ref="F157:I157"/>
    <mergeCell ref="L158:M158"/>
    <mergeCell ref="N158:Q158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L173:M173"/>
    <mergeCell ref="N173:Q173"/>
    <mergeCell ref="F174:I174"/>
    <mergeCell ref="L174:M174"/>
    <mergeCell ref="N174:Q174"/>
    <mergeCell ref="F173:I173"/>
    <mergeCell ref="N171:Q171"/>
    <mergeCell ref="F172:I172"/>
    <mergeCell ref="L172:M172"/>
    <mergeCell ref="N172:Q172"/>
    <mergeCell ref="F170:I170"/>
    <mergeCell ref="L170:M170"/>
    <mergeCell ref="N170:Q170"/>
    <mergeCell ref="F168:I168"/>
    <mergeCell ref="L168:M168"/>
    <mergeCell ref="N168:Q168"/>
    <mergeCell ref="F169:I169"/>
    <mergeCell ref="L169:M169"/>
    <mergeCell ref="N169:Q169"/>
    <mergeCell ref="F175:I175"/>
    <mergeCell ref="L175:M175"/>
    <mergeCell ref="N175:Q17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4FBAF-145A-42C5-8106-1D887E9AC565}">
  <sheetPr>
    <pageSetUpPr fitToPage="1"/>
  </sheetPr>
  <dimension ref="B1:R125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J12" sqref="J12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>
      <c r="B5" s="35"/>
      <c r="C5" s="196"/>
      <c r="D5" s="82" t="s">
        <v>39</v>
      </c>
      <c r="E5" s="196"/>
      <c r="F5" s="244" t="s">
        <v>337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ROUND(H32*F32,2)</f>
        <v>0</v>
      </c>
      <c r="N32" s="246"/>
      <c r="O32" s="246"/>
      <c r="P32" s="246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SO803 - mobiliář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C108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92"/>
      <c r="P83" s="292"/>
      <c r="Q83" s="292"/>
      <c r="R83" s="36"/>
    </row>
    <row r="84" spans="2:18" s="152" customFormat="1" ht="15">
      <c r="B84" s="149"/>
      <c r="C84" s="150"/>
      <c r="D84" s="151" t="str">
        <f>D109</f>
        <v>MO - Mobiliář</v>
      </c>
      <c r="E84" s="150"/>
      <c r="F84" s="150"/>
      <c r="G84" s="150"/>
      <c r="H84" s="150"/>
      <c r="J84" s="24"/>
      <c r="K84" s="25"/>
      <c r="L84" s="190"/>
      <c r="M84" s="190"/>
      <c r="N84" s="279">
        <f>SUM(N85:Q87)</f>
        <v>0</v>
      </c>
      <c r="O84" s="280"/>
      <c r="P84" s="280"/>
      <c r="Q84" s="280"/>
      <c r="R84" s="153"/>
    </row>
    <row r="85" spans="2:18" s="116" customFormat="1" ht="12.75">
      <c r="B85" s="113"/>
      <c r="C85" s="114"/>
      <c r="D85" s="115" t="str">
        <f>D110</f>
        <v xml:space="preserve">    L - Lavičky</v>
      </c>
      <c r="E85" s="114"/>
      <c r="F85" s="114"/>
      <c r="G85" s="114"/>
      <c r="H85" s="114"/>
      <c r="J85" s="13"/>
      <c r="K85" s="14"/>
      <c r="L85" s="188"/>
      <c r="M85" s="188"/>
      <c r="N85" s="281">
        <f>N110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D114</f>
        <v xml:space="preserve">    O - Ostatní prvky</v>
      </c>
      <c r="E86" s="114"/>
      <c r="F86" s="114"/>
      <c r="G86" s="114"/>
      <c r="H86" s="114"/>
      <c r="J86" s="13"/>
      <c r="K86" s="14"/>
      <c r="L86" s="188"/>
      <c r="M86" s="188"/>
      <c r="N86" s="281">
        <f>N114</f>
        <v>0</v>
      </c>
      <c r="O86" s="282"/>
      <c r="P86" s="282"/>
      <c r="Q86" s="282"/>
      <c r="R86" s="117"/>
    </row>
    <row r="87" spans="2:18" s="116" customFormat="1" ht="12.75">
      <c r="B87" s="113"/>
      <c r="C87" s="114"/>
      <c r="D87" s="115" t="str">
        <f>D124</f>
        <v xml:space="preserve">    998 - Přesuny hmot pro HSV</v>
      </c>
      <c r="E87" s="114"/>
      <c r="F87" s="114"/>
      <c r="G87" s="114"/>
      <c r="H87" s="114"/>
      <c r="J87" s="13"/>
      <c r="K87" s="14"/>
      <c r="L87" s="188"/>
      <c r="M87" s="188"/>
      <c r="N87" s="281">
        <f>N124</f>
        <v>0</v>
      </c>
      <c r="O87" s="282"/>
      <c r="P87" s="282"/>
      <c r="Q87" s="282"/>
      <c r="R87" s="117"/>
    </row>
    <row r="88" spans="2:18" ht="13.5">
      <c r="B88" s="35"/>
      <c r="C88" s="196"/>
      <c r="D88" s="196"/>
      <c r="E88" s="196"/>
      <c r="F88" s="196"/>
      <c r="G88" s="196"/>
      <c r="H88" s="196"/>
      <c r="I88" s="196"/>
      <c r="J88" s="3"/>
      <c r="K88" s="185"/>
      <c r="L88" s="185"/>
      <c r="M88" s="185"/>
      <c r="N88" s="185"/>
      <c r="O88" s="185"/>
      <c r="P88" s="185"/>
      <c r="Q88" s="185"/>
      <c r="R88" s="36"/>
    </row>
    <row r="89" spans="2:18" ht="15.75">
      <c r="B89" s="35"/>
      <c r="C89" s="118" t="s">
        <v>66</v>
      </c>
      <c r="D89" s="197"/>
      <c r="E89" s="197"/>
      <c r="F89" s="197"/>
      <c r="G89" s="197"/>
      <c r="H89" s="197"/>
      <c r="I89" s="197"/>
      <c r="J89" s="15"/>
      <c r="K89" s="189"/>
      <c r="L89" s="234">
        <f>ROUND(N83,2)</f>
        <v>0</v>
      </c>
      <c r="M89" s="234"/>
      <c r="N89" s="234"/>
      <c r="O89" s="234"/>
      <c r="P89" s="234"/>
      <c r="Q89" s="234"/>
      <c r="R89" s="36"/>
    </row>
    <row r="90" spans="2:18" ht="13.5">
      <c r="B90" s="59"/>
      <c r="C90" s="103"/>
      <c r="D90" s="103"/>
      <c r="E90" s="103"/>
      <c r="F90" s="103"/>
      <c r="G90" s="103"/>
      <c r="H90" s="103"/>
      <c r="I90" s="103"/>
      <c r="J90" s="9"/>
      <c r="K90" s="60"/>
      <c r="L90" s="60"/>
      <c r="M90" s="60"/>
      <c r="N90" s="60"/>
      <c r="O90" s="60"/>
      <c r="P90" s="60"/>
      <c r="Q90" s="60"/>
      <c r="R90" s="61"/>
    </row>
    <row r="94" spans="2:18" ht="13.5">
      <c r="B94" s="32"/>
      <c r="C94" s="33"/>
      <c r="D94" s="33"/>
      <c r="E94" s="33"/>
      <c r="F94" s="33"/>
      <c r="G94" s="33"/>
      <c r="H94" s="33"/>
      <c r="I94" s="33"/>
      <c r="J94" s="2"/>
      <c r="K94" s="33"/>
      <c r="L94" s="33"/>
      <c r="M94" s="33"/>
      <c r="N94" s="33"/>
      <c r="O94" s="33"/>
      <c r="P94" s="33"/>
      <c r="Q94" s="33"/>
      <c r="R94" s="34"/>
    </row>
    <row r="95" spans="2:18" ht="20.25">
      <c r="B95" s="35"/>
      <c r="C95" s="311" t="s">
        <v>47</v>
      </c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312"/>
      <c r="P95" s="312"/>
      <c r="Q95" s="312"/>
      <c r="R95" s="36"/>
    </row>
    <row r="96" spans="2:18" ht="2.25" customHeight="1">
      <c r="B96" s="35"/>
      <c r="C96" s="202"/>
      <c r="D96" s="202"/>
      <c r="E96" s="202"/>
      <c r="F96" s="202"/>
      <c r="G96" s="202"/>
      <c r="H96" s="202"/>
      <c r="I96" s="202"/>
      <c r="J96" s="3"/>
      <c r="R96" s="36"/>
    </row>
    <row r="97" spans="2:18" ht="12">
      <c r="B97" s="35"/>
      <c r="C97" s="203" t="s">
        <v>3</v>
      </c>
      <c r="D97" s="202"/>
      <c r="E97" s="202"/>
      <c r="F97" s="313" t="str">
        <f>F4</f>
        <v>Revitalizace parku Dlážděnka - Etapa 1A</v>
      </c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R97" s="36"/>
    </row>
    <row r="98" spans="2:18" ht="15.75">
      <c r="B98" s="35"/>
      <c r="C98" s="30" t="s">
        <v>39</v>
      </c>
      <c r="D98" s="202"/>
      <c r="E98" s="202"/>
      <c r="F98" s="315" t="str">
        <f>F5</f>
        <v>SO803 - mobiliář</v>
      </c>
      <c r="G98" s="312"/>
      <c r="H98" s="312"/>
      <c r="I98" s="312"/>
      <c r="J98" s="312"/>
      <c r="K98" s="312"/>
      <c r="L98" s="312"/>
      <c r="M98" s="312"/>
      <c r="N98" s="312"/>
      <c r="O98" s="312"/>
      <c r="P98" s="312"/>
      <c r="R98" s="36"/>
    </row>
    <row r="99" spans="2:18" ht="13.5">
      <c r="B99" s="35"/>
      <c r="C99" s="202"/>
      <c r="D99" s="202"/>
      <c r="E99" s="202"/>
      <c r="F99" s="202"/>
      <c r="G99" s="202"/>
      <c r="H99" s="202"/>
      <c r="I99" s="202"/>
      <c r="J99" s="3"/>
      <c r="R99" s="36"/>
    </row>
    <row r="100" spans="2:18" ht="12">
      <c r="B100" s="35"/>
      <c r="C100" s="203" t="s">
        <v>6</v>
      </c>
      <c r="D100" s="202"/>
      <c r="E100" s="202"/>
      <c r="F100" s="201" t="str">
        <f>F7</f>
        <v>Park Na Dlážděnce, Praha 8, Libeň</v>
      </c>
      <c r="G100" s="202"/>
      <c r="H100" s="202"/>
      <c r="I100" s="202"/>
      <c r="J100" s="3"/>
      <c r="K100" s="203" t="s">
        <v>7</v>
      </c>
      <c r="M100" s="316" t="str">
        <f>IF(O8="","",O8)</f>
        <v/>
      </c>
      <c r="N100" s="316"/>
      <c r="O100" s="316"/>
      <c r="P100" s="316"/>
      <c r="R100" s="36"/>
    </row>
    <row r="101" spans="2:18" ht="13.5">
      <c r="B101" s="35"/>
      <c r="C101" s="202"/>
      <c r="D101" s="202"/>
      <c r="E101" s="202"/>
      <c r="F101" s="202"/>
      <c r="G101" s="202"/>
      <c r="H101" s="202"/>
      <c r="I101" s="202"/>
      <c r="J101" s="3"/>
      <c r="R101" s="36"/>
    </row>
    <row r="102" spans="2:18" ht="12">
      <c r="B102" s="35"/>
      <c r="C102" s="203" t="s">
        <v>8</v>
      </c>
      <c r="D102" s="202"/>
      <c r="E102" s="202"/>
      <c r="F102" s="201" t="str">
        <f>F9</f>
        <v>MČ Praha 8, Zenklova 1/35, Praha 8 - 180 00</v>
      </c>
      <c r="G102" s="202"/>
      <c r="H102" s="202"/>
      <c r="I102" s="202"/>
      <c r="J102" s="3"/>
      <c r="K102" s="203" t="s">
        <v>13</v>
      </c>
      <c r="M102" s="317" t="str">
        <f>E16</f>
        <v>Komon Architekti</v>
      </c>
      <c r="N102" s="317"/>
      <c r="O102" s="317"/>
      <c r="P102" s="317"/>
      <c r="Q102" s="317"/>
      <c r="R102" s="36"/>
    </row>
    <row r="103" spans="2:18" ht="12">
      <c r="B103" s="35"/>
      <c r="C103" s="203" t="s">
        <v>11</v>
      </c>
      <c r="D103" s="202"/>
      <c r="E103" s="202"/>
      <c r="F103" s="201">
        <f>F12</f>
        <v>0</v>
      </c>
      <c r="G103" s="202"/>
      <c r="H103" s="202"/>
      <c r="I103" s="202"/>
      <c r="J103" s="3"/>
      <c r="K103" s="203" t="s">
        <v>14</v>
      </c>
      <c r="M103" s="317" t="str">
        <f>E19</f>
        <v>Jakub Kulhavý</v>
      </c>
      <c r="N103" s="317"/>
      <c r="O103" s="317"/>
      <c r="P103" s="317"/>
      <c r="Q103" s="317"/>
      <c r="R103" s="36"/>
    </row>
    <row r="104" spans="2:18" ht="12">
      <c r="B104" s="35"/>
      <c r="C104" s="203"/>
      <c r="D104" s="202"/>
      <c r="E104" s="202"/>
      <c r="F104" s="313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R104" s="36"/>
    </row>
    <row r="105" spans="2:18" ht="47.25" customHeight="1">
      <c r="B105" s="35"/>
      <c r="C105" s="203" t="s">
        <v>78</v>
      </c>
      <c r="D105" s="202"/>
      <c r="E105" s="202"/>
      <c r="F105" s="318" t="s">
        <v>87</v>
      </c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R105" s="36"/>
    </row>
    <row r="106" spans="2:18" ht="3.75" customHeight="1">
      <c r="B106" s="35"/>
      <c r="C106" s="202"/>
      <c r="D106" s="202"/>
      <c r="E106" s="202"/>
      <c r="F106" s="202"/>
      <c r="G106" s="202"/>
      <c r="H106" s="202"/>
      <c r="I106" s="202"/>
      <c r="J106" s="3"/>
      <c r="R106" s="36"/>
    </row>
    <row r="107" spans="2:18" s="122" customFormat="1" ht="12">
      <c r="B107" s="119"/>
      <c r="C107" s="28" t="s">
        <v>48</v>
      </c>
      <c r="D107" s="187" t="s">
        <v>49</v>
      </c>
      <c r="E107" s="187" t="s">
        <v>34</v>
      </c>
      <c r="F107" s="275" t="s">
        <v>50</v>
      </c>
      <c r="G107" s="275"/>
      <c r="H107" s="275"/>
      <c r="I107" s="275"/>
      <c r="J107" s="16" t="s">
        <v>51</v>
      </c>
      <c r="K107" s="187" t="s">
        <v>52</v>
      </c>
      <c r="L107" s="274" t="s">
        <v>53</v>
      </c>
      <c r="M107" s="274"/>
      <c r="N107" s="275" t="s">
        <v>43</v>
      </c>
      <c r="O107" s="275"/>
      <c r="P107" s="275"/>
      <c r="Q107" s="276"/>
      <c r="R107" s="121"/>
    </row>
    <row r="108" spans="2:18" ht="15.75">
      <c r="B108" s="35"/>
      <c r="C108" s="29" t="s">
        <v>40</v>
      </c>
      <c r="D108" s="202"/>
      <c r="E108" s="202"/>
      <c r="F108" s="202"/>
      <c r="G108" s="202"/>
      <c r="H108" s="202"/>
      <c r="I108" s="202"/>
      <c r="J108" s="3"/>
      <c r="N108" s="277">
        <f>N109</f>
        <v>0</v>
      </c>
      <c r="O108" s="278"/>
      <c r="P108" s="278"/>
      <c r="Q108" s="278"/>
      <c r="R108" s="36"/>
    </row>
    <row r="109" spans="2:18" s="161" customFormat="1" ht="15">
      <c r="B109" s="159"/>
      <c r="D109" s="27" t="s">
        <v>338</v>
      </c>
      <c r="E109" s="27"/>
      <c r="F109" s="27"/>
      <c r="G109" s="27"/>
      <c r="H109" s="27"/>
      <c r="I109" s="27"/>
      <c r="J109" s="17"/>
      <c r="K109" s="27"/>
      <c r="L109" s="27"/>
      <c r="M109" s="27"/>
      <c r="N109" s="319">
        <f>N110+N114+N124</f>
        <v>0</v>
      </c>
      <c r="O109" s="319"/>
      <c r="P109" s="319"/>
      <c r="Q109" s="319"/>
      <c r="R109" s="160"/>
    </row>
    <row r="110" spans="2:18" s="161" customFormat="1" ht="12.75">
      <c r="B110" s="159"/>
      <c r="C110" s="131"/>
      <c r="D110" s="154" t="s">
        <v>339</v>
      </c>
      <c r="E110" s="131"/>
      <c r="F110" s="131"/>
      <c r="G110" s="131"/>
      <c r="H110" s="131"/>
      <c r="I110" s="131"/>
      <c r="J110" s="18"/>
      <c r="K110" s="131"/>
      <c r="L110" s="131"/>
      <c r="M110" s="131"/>
      <c r="N110" s="263">
        <f>SUM(N111:Q113)</f>
        <v>0</v>
      </c>
      <c r="O110" s="263"/>
      <c r="P110" s="263"/>
      <c r="Q110" s="263"/>
      <c r="R110" s="160"/>
    </row>
    <row r="111" spans="2:18" ht="13.5" customHeight="1" outlineLevel="1">
      <c r="B111" s="35"/>
      <c r="C111" s="132"/>
      <c r="D111" s="133" t="s">
        <v>61</v>
      </c>
      <c r="E111" s="165" t="s">
        <v>340</v>
      </c>
      <c r="F111" s="307" t="s">
        <v>341</v>
      </c>
      <c r="G111" s="307"/>
      <c r="H111" s="307"/>
      <c r="I111" s="307"/>
      <c r="J111" s="19" t="s">
        <v>59</v>
      </c>
      <c r="K111" s="134">
        <v>10</v>
      </c>
      <c r="L111" s="257"/>
      <c r="M111" s="257"/>
      <c r="N111" s="258">
        <f aca="true" t="shared" si="0" ref="N111:N113">ROUND(L111*K111,2)</f>
        <v>0</v>
      </c>
      <c r="O111" s="258"/>
      <c r="P111" s="258"/>
      <c r="Q111" s="258"/>
      <c r="R111" s="36"/>
    </row>
    <row r="112" spans="2:18" ht="13.5" customHeight="1" outlineLevel="1">
      <c r="B112" s="35"/>
      <c r="C112" s="132"/>
      <c r="D112" s="133" t="s">
        <v>61</v>
      </c>
      <c r="E112" s="165" t="s">
        <v>344</v>
      </c>
      <c r="F112" s="307" t="s">
        <v>341</v>
      </c>
      <c r="G112" s="307"/>
      <c r="H112" s="307"/>
      <c r="I112" s="307"/>
      <c r="J112" s="19" t="s">
        <v>59</v>
      </c>
      <c r="K112" s="134">
        <v>4</v>
      </c>
      <c r="L112" s="257"/>
      <c r="M112" s="257"/>
      <c r="N112" s="258">
        <f t="shared" si="0"/>
        <v>0</v>
      </c>
      <c r="O112" s="258"/>
      <c r="P112" s="258"/>
      <c r="Q112" s="258"/>
      <c r="R112" s="36"/>
    </row>
    <row r="113" spans="2:18" ht="13.5" customHeight="1" outlineLevel="1">
      <c r="B113" s="35"/>
      <c r="C113" s="132"/>
      <c r="D113" s="133" t="s">
        <v>61</v>
      </c>
      <c r="E113" s="165" t="s">
        <v>342</v>
      </c>
      <c r="F113" s="307" t="s">
        <v>343</v>
      </c>
      <c r="G113" s="307"/>
      <c r="H113" s="307"/>
      <c r="I113" s="307"/>
      <c r="J113" s="19" t="s">
        <v>59</v>
      </c>
      <c r="K113" s="134">
        <v>2</v>
      </c>
      <c r="L113" s="257"/>
      <c r="M113" s="257"/>
      <c r="N113" s="258">
        <f t="shared" si="0"/>
        <v>0</v>
      </c>
      <c r="O113" s="258"/>
      <c r="P113" s="258"/>
      <c r="Q113" s="258"/>
      <c r="R113" s="36"/>
    </row>
    <row r="114" spans="2:18" s="161" customFormat="1" ht="12.75">
      <c r="B114" s="159"/>
      <c r="C114" s="131"/>
      <c r="D114" s="154" t="s">
        <v>345</v>
      </c>
      <c r="E114" s="131"/>
      <c r="F114" s="131"/>
      <c r="G114" s="131"/>
      <c r="H114" s="131"/>
      <c r="I114" s="131"/>
      <c r="J114" s="18"/>
      <c r="K114" s="131"/>
      <c r="L114" s="164"/>
      <c r="M114" s="164"/>
      <c r="N114" s="263">
        <f>SUM(N115:Q123)</f>
        <v>0</v>
      </c>
      <c r="O114" s="263"/>
      <c r="P114" s="263"/>
      <c r="Q114" s="263"/>
      <c r="R114" s="160"/>
    </row>
    <row r="115" spans="2:18" ht="11.25" customHeight="1" outlineLevel="1">
      <c r="B115" s="35"/>
      <c r="C115" s="132"/>
      <c r="D115" s="133" t="s">
        <v>61</v>
      </c>
      <c r="E115" s="192" t="s">
        <v>346</v>
      </c>
      <c r="F115" s="307" t="s">
        <v>347</v>
      </c>
      <c r="G115" s="307"/>
      <c r="H115" s="307"/>
      <c r="I115" s="307"/>
      <c r="J115" s="19" t="s">
        <v>59</v>
      </c>
      <c r="K115" s="134">
        <v>1</v>
      </c>
      <c r="L115" s="257"/>
      <c r="M115" s="257"/>
      <c r="N115" s="258">
        <f>ROUND(L115*K115,2)</f>
        <v>0</v>
      </c>
      <c r="O115" s="258"/>
      <c r="P115" s="258"/>
      <c r="Q115" s="258"/>
      <c r="R115" s="36"/>
    </row>
    <row r="116" spans="2:18" ht="11.25" customHeight="1" outlineLevel="1">
      <c r="B116" s="35"/>
      <c r="C116" s="132"/>
      <c r="D116" s="133" t="s">
        <v>61</v>
      </c>
      <c r="E116" s="192" t="s">
        <v>348</v>
      </c>
      <c r="F116" s="307" t="s">
        <v>351</v>
      </c>
      <c r="G116" s="307"/>
      <c r="H116" s="307"/>
      <c r="I116" s="307"/>
      <c r="J116" s="19" t="s">
        <v>60</v>
      </c>
      <c r="K116" s="134">
        <v>7.8</v>
      </c>
      <c r="L116" s="257"/>
      <c r="M116" s="257"/>
      <c r="N116" s="258">
        <f aca="true" t="shared" si="1" ref="N116:N120">ROUND(L116*K116,2)</f>
        <v>0</v>
      </c>
      <c r="O116" s="258"/>
      <c r="P116" s="258"/>
      <c r="Q116" s="258"/>
      <c r="R116" s="36"/>
    </row>
    <row r="117" spans="2:18" ht="11.25" customHeight="1" outlineLevel="1">
      <c r="B117" s="35"/>
      <c r="C117" s="132"/>
      <c r="D117" s="133" t="s">
        <v>61</v>
      </c>
      <c r="E117" s="192" t="s">
        <v>349</v>
      </c>
      <c r="F117" s="307" t="s">
        <v>352</v>
      </c>
      <c r="G117" s="307"/>
      <c r="H117" s="307"/>
      <c r="I117" s="307"/>
      <c r="J117" s="19" t="s">
        <v>59</v>
      </c>
      <c r="K117" s="134">
        <v>4</v>
      </c>
      <c r="L117" s="257"/>
      <c r="M117" s="257"/>
      <c r="N117" s="258">
        <f t="shared" si="1"/>
        <v>0</v>
      </c>
      <c r="O117" s="258"/>
      <c r="P117" s="258"/>
      <c r="Q117" s="258"/>
      <c r="R117" s="36"/>
    </row>
    <row r="118" spans="2:18" ht="11.25" customHeight="1" outlineLevel="1">
      <c r="B118" s="35"/>
      <c r="C118" s="132"/>
      <c r="D118" s="133" t="s">
        <v>61</v>
      </c>
      <c r="E118" s="192" t="s">
        <v>353</v>
      </c>
      <c r="F118" s="307" t="s">
        <v>354</v>
      </c>
      <c r="G118" s="307"/>
      <c r="H118" s="307"/>
      <c r="I118" s="307"/>
      <c r="J118" s="19" t="s">
        <v>59</v>
      </c>
      <c r="K118" s="134">
        <v>4</v>
      </c>
      <c r="L118" s="257"/>
      <c r="M118" s="257"/>
      <c r="N118" s="258">
        <f t="shared" si="1"/>
        <v>0</v>
      </c>
      <c r="O118" s="258"/>
      <c r="P118" s="258"/>
      <c r="Q118" s="258"/>
      <c r="R118" s="36"/>
    </row>
    <row r="119" spans="2:18" ht="11.25" customHeight="1" outlineLevel="1">
      <c r="B119" s="35"/>
      <c r="C119" s="132"/>
      <c r="D119" s="133" t="s">
        <v>61</v>
      </c>
      <c r="E119" s="192" t="s">
        <v>355</v>
      </c>
      <c r="F119" s="307" t="s">
        <v>356</v>
      </c>
      <c r="G119" s="307"/>
      <c r="H119" s="307"/>
      <c r="I119" s="307"/>
      <c r="J119" s="19" t="s">
        <v>59</v>
      </c>
      <c r="K119" s="134">
        <v>2</v>
      </c>
      <c r="L119" s="257"/>
      <c r="M119" s="257"/>
      <c r="N119" s="258">
        <f aca="true" t="shared" si="2" ref="N119">ROUND(L119*K119,2)</f>
        <v>0</v>
      </c>
      <c r="O119" s="258"/>
      <c r="P119" s="258"/>
      <c r="Q119" s="258"/>
      <c r="R119" s="36"/>
    </row>
    <row r="120" spans="2:18" ht="11.25" customHeight="1" outlineLevel="1">
      <c r="B120" s="35"/>
      <c r="C120" s="132"/>
      <c r="D120" s="133" t="s">
        <v>61</v>
      </c>
      <c r="E120" s="192" t="s">
        <v>350</v>
      </c>
      <c r="F120" s="307" t="s">
        <v>357</v>
      </c>
      <c r="G120" s="307"/>
      <c r="H120" s="307"/>
      <c r="I120" s="307"/>
      <c r="J120" s="19" t="s">
        <v>59</v>
      </c>
      <c r="K120" s="134">
        <v>3</v>
      </c>
      <c r="L120" s="257"/>
      <c r="M120" s="257"/>
      <c r="N120" s="258">
        <f t="shared" si="1"/>
        <v>0</v>
      </c>
      <c r="O120" s="258"/>
      <c r="P120" s="258"/>
      <c r="Q120" s="258"/>
      <c r="R120" s="36"/>
    </row>
    <row r="121" spans="2:18" ht="11.25" customHeight="1" outlineLevel="1">
      <c r="B121" s="35"/>
      <c r="C121" s="132"/>
      <c r="D121" s="133" t="s">
        <v>61</v>
      </c>
      <c r="E121" s="192" t="s">
        <v>358</v>
      </c>
      <c r="F121" s="307" t="s">
        <v>223</v>
      </c>
      <c r="G121" s="307"/>
      <c r="H121" s="307"/>
      <c r="I121" s="307"/>
      <c r="J121" s="19" t="s">
        <v>59</v>
      </c>
      <c r="K121" s="134">
        <v>34</v>
      </c>
      <c r="L121" s="257"/>
      <c r="M121" s="257"/>
      <c r="N121" s="258">
        <f aca="true" t="shared" si="3" ref="N121:N123">ROUND(L121*K121,2)</f>
        <v>0</v>
      </c>
      <c r="O121" s="258"/>
      <c r="P121" s="258"/>
      <c r="Q121" s="258"/>
      <c r="R121" s="36"/>
    </row>
    <row r="122" spans="2:18" ht="11.25" customHeight="1" outlineLevel="1">
      <c r="B122" s="35"/>
      <c r="C122" s="132"/>
      <c r="D122" s="133" t="s">
        <v>61</v>
      </c>
      <c r="E122" s="192" t="s">
        <v>359</v>
      </c>
      <c r="F122" s="307" t="s">
        <v>224</v>
      </c>
      <c r="G122" s="307"/>
      <c r="H122" s="307"/>
      <c r="I122" s="307"/>
      <c r="J122" s="19" t="s">
        <v>111</v>
      </c>
      <c r="K122" s="134">
        <v>0.4264071633268061</v>
      </c>
      <c r="L122" s="257"/>
      <c r="M122" s="257"/>
      <c r="N122" s="258">
        <f t="shared" si="3"/>
        <v>0</v>
      </c>
      <c r="O122" s="258"/>
      <c r="P122" s="258"/>
      <c r="Q122" s="258"/>
      <c r="R122" s="36"/>
    </row>
    <row r="123" spans="2:18" ht="11.25" customHeight="1" outlineLevel="1">
      <c r="B123" s="35"/>
      <c r="C123" s="132"/>
      <c r="D123" s="133" t="s">
        <v>61</v>
      </c>
      <c r="E123" s="192" t="s">
        <v>360</v>
      </c>
      <c r="F123" s="307" t="s">
        <v>225</v>
      </c>
      <c r="G123" s="307"/>
      <c r="H123" s="307"/>
      <c r="I123" s="307"/>
      <c r="J123" s="19" t="s">
        <v>111</v>
      </c>
      <c r="K123" s="134">
        <v>0.4264071633268061</v>
      </c>
      <c r="L123" s="257"/>
      <c r="M123" s="257"/>
      <c r="N123" s="258">
        <f t="shared" si="3"/>
        <v>0</v>
      </c>
      <c r="O123" s="258"/>
      <c r="P123" s="258"/>
      <c r="Q123" s="258"/>
      <c r="R123" s="36"/>
    </row>
    <row r="124" spans="2:18" s="161" customFormat="1" ht="12.75">
      <c r="B124" s="159"/>
      <c r="C124" s="131"/>
      <c r="D124" s="131" t="s">
        <v>64</v>
      </c>
      <c r="E124" s="131"/>
      <c r="F124" s="131"/>
      <c r="G124" s="131"/>
      <c r="H124" s="131"/>
      <c r="I124" s="131"/>
      <c r="J124" s="18"/>
      <c r="K124" s="131"/>
      <c r="L124" s="131"/>
      <c r="M124" s="131"/>
      <c r="N124" s="263">
        <f>SUM(N125)</f>
        <v>0</v>
      </c>
      <c r="O124" s="263"/>
      <c r="P124" s="263"/>
      <c r="Q124" s="263"/>
      <c r="R124" s="160"/>
    </row>
    <row r="125" spans="2:18" ht="11.25" customHeight="1" outlineLevel="1">
      <c r="B125" s="35"/>
      <c r="C125" s="132"/>
      <c r="D125" s="132" t="s">
        <v>61</v>
      </c>
      <c r="E125" s="200" t="s">
        <v>361</v>
      </c>
      <c r="F125" s="308" t="s">
        <v>362</v>
      </c>
      <c r="G125" s="308"/>
      <c r="H125" s="308"/>
      <c r="I125" s="308"/>
      <c r="J125" s="19" t="s">
        <v>62</v>
      </c>
      <c r="K125" s="31"/>
      <c r="L125" s="300">
        <f>N110+N114</f>
        <v>0</v>
      </c>
      <c r="M125" s="300"/>
      <c r="N125" s="258">
        <f>ROUND(L125*K125,2)</f>
        <v>0</v>
      </c>
      <c r="O125" s="258"/>
      <c r="P125" s="258"/>
      <c r="Q125" s="258"/>
      <c r="R125" s="36"/>
    </row>
  </sheetData>
  <sheetProtection algorithmName="SHA-512" hashValue="CGtWXSyss9QtYwURb7lKgV3s33C1XZ6Ji9sQyTPl8rTb/xuJAoVxtHXv4VuWJUOdW2vau5duEhfDkhaqLHfOwA==" saltValue="AX2VdAlXAnkeZ/YQ2Z0h7Q==" spinCount="100000" sheet="1" objects="1" scenarios="1"/>
  <mergeCells count="99">
    <mergeCell ref="C2:Q2"/>
    <mergeCell ref="F4:P4"/>
    <mergeCell ref="F5:P5"/>
    <mergeCell ref="O7:P7"/>
    <mergeCell ref="O9:P9"/>
    <mergeCell ref="O10:P10"/>
    <mergeCell ref="O19:P19"/>
    <mergeCell ref="D22:E22"/>
    <mergeCell ref="G22:P22"/>
    <mergeCell ref="D23:E23"/>
    <mergeCell ref="G23:P23"/>
    <mergeCell ref="D24:E24"/>
    <mergeCell ref="G24:P24"/>
    <mergeCell ref="F12:I12"/>
    <mergeCell ref="O12:P12"/>
    <mergeCell ref="O13:P13"/>
    <mergeCell ref="O15:P15"/>
    <mergeCell ref="O16:P16"/>
    <mergeCell ref="O18:P18"/>
    <mergeCell ref="H33:J33"/>
    <mergeCell ref="M33:P33"/>
    <mergeCell ref="L35:P35"/>
    <mergeCell ref="D37:P37"/>
    <mergeCell ref="D38:P43"/>
    <mergeCell ref="C71:Q71"/>
    <mergeCell ref="D25:E25"/>
    <mergeCell ref="G25:P25"/>
    <mergeCell ref="M28:P28"/>
    <mergeCell ref="M30:P30"/>
    <mergeCell ref="H32:J32"/>
    <mergeCell ref="M32:P32"/>
    <mergeCell ref="N87:Q87"/>
    <mergeCell ref="N83:Q83"/>
    <mergeCell ref="N84:Q84"/>
    <mergeCell ref="N85:Q85"/>
    <mergeCell ref="N86:Q86"/>
    <mergeCell ref="F73:P73"/>
    <mergeCell ref="F74:P74"/>
    <mergeCell ref="M76:P76"/>
    <mergeCell ref="M78:Q78"/>
    <mergeCell ref="M79:Q79"/>
    <mergeCell ref="C81:G81"/>
    <mergeCell ref="N81:Q81"/>
    <mergeCell ref="M100:P100"/>
    <mergeCell ref="M102:Q102"/>
    <mergeCell ref="M103:Q103"/>
    <mergeCell ref="F104:P104"/>
    <mergeCell ref="F105:P105"/>
    <mergeCell ref="F107:I107"/>
    <mergeCell ref="L107:M107"/>
    <mergeCell ref="N107:Q107"/>
    <mergeCell ref="L89:Q89"/>
    <mergeCell ref="C95:Q95"/>
    <mergeCell ref="F97:P97"/>
    <mergeCell ref="F98:P98"/>
    <mergeCell ref="F113:I113"/>
    <mergeCell ref="L113:M113"/>
    <mergeCell ref="N113:Q113"/>
    <mergeCell ref="N108:Q108"/>
    <mergeCell ref="N109:Q109"/>
    <mergeCell ref="N110:Q110"/>
    <mergeCell ref="F111:I111"/>
    <mergeCell ref="L111:M111"/>
    <mergeCell ref="N111:Q111"/>
    <mergeCell ref="F117:I117"/>
    <mergeCell ref="L117:M117"/>
    <mergeCell ref="N117:Q117"/>
    <mergeCell ref="N114:Q114"/>
    <mergeCell ref="F115:I115"/>
    <mergeCell ref="L115:M115"/>
    <mergeCell ref="N115:Q115"/>
    <mergeCell ref="F116:I116"/>
    <mergeCell ref="L116:M116"/>
    <mergeCell ref="N116:Q116"/>
    <mergeCell ref="N124:Q124"/>
    <mergeCell ref="F125:I125"/>
    <mergeCell ref="L125:M125"/>
    <mergeCell ref="N125:Q125"/>
    <mergeCell ref="F112:I112"/>
    <mergeCell ref="L112:M112"/>
    <mergeCell ref="N112:Q112"/>
    <mergeCell ref="F119:I119"/>
    <mergeCell ref="L119:M119"/>
    <mergeCell ref="N119:Q119"/>
    <mergeCell ref="F118:I118"/>
    <mergeCell ref="L118:M118"/>
    <mergeCell ref="N118:Q118"/>
    <mergeCell ref="F120:I120"/>
    <mergeCell ref="L120:M120"/>
    <mergeCell ref="N120:Q120"/>
    <mergeCell ref="F122:I122"/>
    <mergeCell ref="L122:M122"/>
    <mergeCell ref="N122:Q122"/>
    <mergeCell ref="F123:I123"/>
    <mergeCell ref="L123:M123"/>
    <mergeCell ref="N123:Q123"/>
    <mergeCell ref="F121:I121"/>
    <mergeCell ref="L121:M121"/>
    <mergeCell ref="N121:Q1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44D1-F3F4-432B-BAB5-CD2980CB74AD}">
  <sheetPr>
    <pageSetUpPr fitToPage="1"/>
  </sheetPr>
  <dimension ref="B1:R124"/>
  <sheetViews>
    <sheetView showGridLines="0" view="pageBreakPreview" zoomScaleSheetLayoutView="100" workbookViewId="0" topLeftCell="A1">
      <pane ySplit="1" topLeftCell="A2" activePane="bottomLeft" state="frozen"/>
      <selection pane="topLeft" activeCell="C98" sqref="C98:Q98"/>
      <selection pane="bottomLeft" activeCell="K9" sqref="K9"/>
    </sheetView>
  </sheetViews>
  <sheetFormatPr defaultColWidth="9.33203125" defaultRowHeight="13.5" outlineLevelRow="1"/>
  <cols>
    <col min="1" max="1" width="8.33203125" style="202" customWidth="1"/>
    <col min="2" max="2" width="1.66796875" style="202" customWidth="1"/>
    <col min="3" max="3" width="4.16015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015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015625" style="202" customWidth="1"/>
    <col min="18" max="18" width="1.66796875" style="202" customWidth="1"/>
    <col min="19" max="19" width="2" style="202" customWidth="1"/>
    <col min="20" max="16384" width="9.33203125" style="202" customWidth="1"/>
  </cols>
  <sheetData>
    <row r="1" spans="2:18" ht="13.5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 ht="13.5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>
      <c r="B5" s="35"/>
      <c r="C5" s="196"/>
      <c r="D5" s="82" t="s">
        <v>39</v>
      </c>
      <c r="E5" s="196"/>
      <c r="F5" s="244" t="s">
        <v>369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 ht="13.5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 ht="13.5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 ht="13.5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 ht="13.5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 ht="13.5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ht="13.5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 ht="13.5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 ht="13.5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 ht="13.5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 ht="13.5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ROUND(H32*F32,2)</f>
        <v>0</v>
      </c>
      <c r="N32" s="246"/>
      <c r="O32" s="246"/>
      <c r="P32" s="246"/>
      <c r="Q32" s="185"/>
      <c r="R32" s="36"/>
    </row>
    <row r="33" spans="2:18" ht="13.5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 ht="13.5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 ht="13.5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 ht="13.5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 ht="13.5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 ht="13.5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 ht="13.5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 ht="13.5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 ht="13.5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 ht="13.5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 ht="13.5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 ht="13.5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 ht="13.5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 ht="13.5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 ht="13.5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 ht="13.5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 ht="13.5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 ht="13.5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 ht="13.5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 ht="13.5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 ht="13.5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 ht="13.5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 ht="13.5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 ht="13.5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 ht="13.5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SO804 - oplocení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 ht="13.5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 ht="13.5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 ht="13.5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 ht="13.5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C107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92"/>
      <c r="P83" s="292"/>
      <c r="Q83" s="292"/>
      <c r="R83" s="36"/>
    </row>
    <row r="84" spans="2:18" s="152" customFormat="1" ht="15">
      <c r="B84" s="149"/>
      <c r="C84" s="150"/>
      <c r="D84" s="151" t="str">
        <f>D108</f>
        <v>OP - Oplocení</v>
      </c>
      <c r="E84" s="150"/>
      <c r="F84" s="150"/>
      <c r="G84" s="150"/>
      <c r="H84" s="150"/>
      <c r="J84" s="24"/>
      <c r="K84" s="25"/>
      <c r="L84" s="190"/>
      <c r="M84" s="190"/>
      <c r="N84" s="279">
        <f>SUM(N85:Q86)</f>
        <v>0</v>
      </c>
      <c r="O84" s="280"/>
      <c r="P84" s="280"/>
      <c r="Q84" s="280"/>
      <c r="R84" s="153"/>
    </row>
    <row r="85" spans="2:18" s="116" customFormat="1" ht="12.75">
      <c r="B85" s="113"/>
      <c r="C85" s="114"/>
      <c r="D85" s="115" t="str">
        <f>D109</f>
        <v xml:space="preserve">    P1 - Oplocení dětské hřiště</v>
      </c>
      <c r="E85" s="114"/>
      <c r="F85" s="114"/>
      <c r="G85" s="114"/>
      <c r="H85" s="114"/>
      <c r="J85" s="13"/>
      <c r="K85" s="14"/>
      <c r="L85" s="188"/>
      <c r="M85" s="188"/>
      <c r="N85" s="281">
        <f>N109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D123</f>
        <v xml:space="preserve">    998 - Přesuny hmot pro HSV</v>
      </c>
      <c r="E86" s="114"/>
      <c r="F86" s="114"/>
      <c r="G86" s="114"/>
      <c r="H86" s="114"/>
      <c r="J86" s="13"/>
      <c r="K86" s="14"/>
      <c r="L86" s="188"/>
      <c r="M86" s="188"/>
      <c r="N86" s="281">
        <f>N123</f>
        <v>0</v>
      </c>
      <c r="O86" s="282"/>
      <c r="P86" s="282"/>
      <c r="Q86" s="282"/>
      <c r="R86" s="117"/>
    </row>
    <row r="87" spans="2:18" ht="13.5">
      <c r="B87" s="35"/>
      <c r="C87" s="196"/>
      <c r="D87" s="196"/>
      <c r="E87" s="196"/>
      <c r="F87" s="196"/>
      <c r="G87" s="196"/>
      <c r="H87" s="196"/>
      <c r="I87" s="196"/>
      <c r="J87" s="3"/>
      <c r="K87" s="185"/>
      <c r="L87" s="185"/>
      <c r="M87" s="185"/>
      <c r="N87" s="185"/>
      <c r="O87" s="185"/>
      <c r="P87" s="185"/>
      <c r="Q87" s="185"/>
      <c r="R87" s="36"/>
    </row>
    <row r="88" spans="2:18" ht="15.75">
      <c r="B88" s="35"/>
      <c r="C88" s="118" t="s">
        <v>66</v>
      </c>
      <c r="D88" s="197"/>
      <c r="E88" s="197"/>
      <c r="F88" s="197"/>
      <c r="G88" s="197"/>
      <c r="H88" s="197"/>
      <c r="I88" s="197"/>
      <c r="J88" s="15"/>
      <c r="K88" s="189"/>
      <c r="L88" s="234">
        <f>ROUND(N83,2)</f>
        <v>0</v>
      </c>
      <c r="M88" s="234"/>
      <c r="N88" s="234"/>
      <c r="O88" s="234"/>
      <c r="P88" s="234"/>
      <c r="Q88" s="234"/>
      <c r="R88" s="36"/>
    </row>
    <row r="89" spans="2:18" ht="13.5">
      <c r="B89" s="59"/>
      <c r="C89" s="103"/>
      <c r="D89" s="103"/>
      <c r="E89" s="103"/>
      <c r="F89" s="103"/>
      <c r="G89" s="103"/>
      <c r="H89" s="103"/>
      <c r="I89" s="103"/>
      <c r="J89" s="9"/>
      <c r="K89" s="60"/>
      <c r="L89" s="60"/>
      <c r="M89" s="60"/>
      <c r="N89" s="60"/>
      <c r="O89" s="60"/>
      <c r="P89" s="60"/>
      <c r="Q89" s="60"/>
      <c r="R89" s="61"/>
    </row>
    <row r="93" spans="2:18" ht="13.5">
      <c r="B93" s="32"/>
      <c r="C93" s="33"/>
      <c r="D93" s="33"/>
      <c r="E93" s="33"/>
      <c r="F93" s="33"/>
      <c r="G93" s="33"/>
      <c r="H93" s="33"/>
      <c r="I93" s="33"/>
      <c r="J93" s="2"/>
      <c r="K93" s="33"/>
      <c r="L93" s="33"/>
      <c r="M93" s="33"/>
      <c r="N93" s="33"/>
      <c r="O93" s="33"/>
      <c r="P93" s="33"/>
      <c r="Q93" s="33"/>
      <c r="R93" s="34"/>
    </row>
    <row r="94" spans="2:18" ht="20.25">
      <c r="B94" s="35"/>
      <c r="C94" s="311" t="s">
        <v>47</v>
      </c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6"/>
    </row>
    <row r="95" spans="2:18" ht="2.25" customHeight="1">
      <c r="B95" s="35"/>
      <c r="C95" s="202"/>
      <c r="D95" s="202"/>
      <c r="E95" s="202"/>
      <c r="F95" s="202"/>
      <c r="G95" s="202"/>
      <c r="H95" s="202"/>
      <c r="I95" s="202"/>
      <c r="J95" s="3"/>
      <c r="R95" s="36"/>
    </row>
    <row r="96" spans="2:18" ht="12">
      <c r="B96" s="35"/>
      <c r="C96" s="203" t="s">
        <v>3</v>
      </c>
      <c r="D96" s="202"/>
      <c r="E96" s="202"/>
      <c r="F96" s="313" t="str">
        <f>F4</f>
        <v>Revitalizace parku Dlážděnka - Etapa 1A</v>
      </c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R96" s="36"/>
    </row>
    <row r="97" spans="2:18" ht="15.75">
      <c r="B97" s="35"/>
      <c r="C97" s="30" t="s">
        <v>39</v>
      </c>
      <c r="D97" s="202"/>
      <c r="E97" s="202"/>
      <c r="F97" s="315" t="str">
        <f>F5</f>
        <v>SO804 - oplocení</v>
      </c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R97" s="36"/>
    </row>
    <row r="98" spans="2:18" ht="13.5">
      <c r="B98" s="35"/>
      <c r="C98" s="202"/>
      <c r="D98" s="202"/>
      <c r="E98" s="202"/>
      <c r="F98" s="202"/>
      <c r="G98" s="202"/>
      <c r="H98" s="202"/>
      <c r="I98" s="202"/>
      <c r="J98" s="3"/>
      <c r="R98" s="36"/>
    </row>
    <row r="99" spans="2:18" ht="12">
      <c r="B99" s="35"/>
      <c r="C99" s="203" t="s">
        <v>6</v>
      </c>
      <c r="D99" s="202"/>
      <c r="E99" s="202"/>
      <c r="F99" s="201" t="str">
        <f>F7</f>
        <v>Park Na Dlážděnce, Praha 8, Libeň</v>
      </c>
      <c r="G99" s="202"/>
      <c r="H99" s="202"/>
      <c r="I99" s="202"/>
      <c r="J99" s="3"/>
      <c r="K99" s="203" t="s">
        <v>7</v>
      </c>
      <c r="M99" s="316" t="str">
        <f>IF(O8="","",O8)</f>
        <v/>
      </c>
      <c r="N99" s="316"/>
      <c r="O99" s="316"/>
      <c r="P99" s="316"/>
      <c r="R99" s="36"/>
    </row>
    <row r="100" spans="2:18" ht="13.5">
      <c r="B100" s="35"/>
      <c r="C100" s="202"/>
      <c r="D100" s="202"/>
      <c r="E100" s="202"/>
      <c r="F100" s="202"/>
      <c r="G100" s="202"/>
      <c r="H100" s="202"/>
      <c r="I100" s="202"/>
      <c r="J100" s="3"/>
      <c r="R100" s="36"/>
    </row>
    <row r="101" spans="2:18" ht="12">
      <c r="B101" s="35"/>
      <c r="C101" s="203" t="s">
        <v>8</v>
      </c>
      <c r="D101" s="202"/>
      <c r="E101" s="202"/>
      <c r="F101" s="201" t="str">
        <f>F9</f>
        <v>MČ Praha 8, Zenklova 1/35, Praha 8 - 180 00</v>
      </c>
      <c r="G101" s="202"/>
      <c r="H101" s="202"/>
      <c r="I101" s="202"/>
      <c r="J101" s="3"/>
      <c r="K101" s="203" t="s">
        <v>13</v>
      </c>
      <c r="M101" s="317" t="str">
        <f>E16</f>
        <v>Komon Architekti</v>
      </c>
      <c r="N101" s="317"/>
      <c r="O101" s="317"/>
      <c r="P101" s="317"/>
      <c r="Q101" s="317"/>
      <c r="R101" s="36"/>
    </row>
    <row r="102" spans="2:18" ht="12">
      <c r="B102" s="35"/>
      <c r="C102" s="203" t="s">
        <v>11</v>
      </c>
      <c r="D102" s="202"/>
      <c r="E102" s="202"/>
      <c r="F102" s="201">
        <f>F12</f>
        <v>0</v>
      </c>
      <c r="G102" s="202"/>
      <c r="H102" s="202"/>
      <c r="I102" s="202"/>
      <c r="J102" s="3"/>
      <c r="K102" s="203" t="s">
        <v>14</v>
      </c>
      <c r="M102" s="317" t="str">
        <f>E19</f>
        <v>Jakub Kulhavý</v>
      </c>
      <c r="N102" s="317"/>
      <c r="O102" s="317"/>
      <c r="P102" s="317"/>
      <c r="Q102" s="317"/>
      <c r="R102" s="36"/>
    </row>
    <row r="103" spans="2:18" ht="12">
      <c r="B103" s="35"/>
      <c r="C103" s="203"/>
      <c r="D103" s="202"/>
      <c r="E103" s="202"/>
      <c r="F103" s="313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R103" s="36"/>
    </row>
    <row r="104" spans="2:18" ht="47.25" customHeight="1">
      <c r="B104" s="35"/>
      <c r="C104" s="203" t="s">
        <v>78</v>
      </c>
      <c r="D104" s="202"/>
      <c r="E104" s="202"/>
      <c r="F104" s="318" t="s">
        <v>87</v>
      </c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R104" s="36"/>
    </row>
    <row r="105" spans="2:18" ht="3.75" customHeight="1">
      <c r="B105" s="35"/>
      <c r="C105" s="202"/>
      <c r="D105" s="202"/>
      <c r="E105" s="202"/>
      <c r="F105" s="202"/>
      <c r="G105" s="202"/>
      <c r="H105" s="202"/>
      <c r="I105" s="202"/>
      <c r="J105" s="3"/>
      <c r="R105" s="36"/>
    </row>
    <row r="106" spans="2:18" s="122" customFormat="1" ht="12">
      <c r="B106" s="119"/>
      <c r="C106" s="28" t="s">
        <v>48</v>
      </c>
      <c r="D106" s="187" t="s">
        <v>49</v>
      </c>
      <c r="E106" s="187" t="s">
        <v>34</v>
      </c>
      <c r="F106" s="275" t="s">
        <v>50</v>
      </c>
      <c r="G106" s="275"/>
      <c r="H106" s="275"/>
      <c r="I106" s="275"/>
      <c r="J106" s="16" t="s">
        <v>51</v>
      </c>
      <c r="K106" s="187" t="s">
        <v>52</v>
      </c>
      <c r="L106" s="274" t="s">
        <v>53</v>
      </c>
      <c r="M106" s="274"/>
      <c r="N106" s="275" t="s">
        <v>43</v>
      </c>
      <c r="O106" s="275"/>
      <c r="P106" s="275"/>
      <c r="Q106" s="276"/>
      <c r="R106" s="121"/>
    </row>
    <row r="107" spans="2:18" ht="15.75">
      <c r="B107" s="35"/>
      <c r="C107" s="29" t="s">
        <v>40</v>
      </c>
      <c r="D107" s="202"/>
      <c r="E107" s="202"/>
      <c r="F107" s="202"/>
      <c r="G107" s="202"/>
      <c r="H107" s="202"/>
      <c r="I107" s="202"/>
      <c r="J107" s="3"/>
      <c r="N107" s="277">
        <f>N108</f>
        <v>0</v>
      </c>
      <c r="O107" s="278"/>
      <c r="P107" s="278"/>
      <c r="Q107" s="278"/>
      <c r="R107" s="36"/>
    </row>
    <row r="108" spans="2:18" s="161" customFormat="1" ht="15">
      <c r="B108" s="159"/>
      <c r="D108" s="27" t="s">
        <v>370</v>
      </c>
      <c r="E108" s="27"/>
      <c r="F108" s="27"/>
      <c r="G108" s="27"/>
      <c r="H108" s="27"/>
      <c r="I108" s="27"/>
      <c r="J108" s="17"/>
      <c r="K108" s="27"/>
      <c r="L108" s="27"/>
      <c r="M108" s="27"/>
      <c r="N108" s="319">
        <f>N109+N123</f>
        <v>0</v>
      </c>
      <c r="O108" s="319"/>
      <c r="P108" s="319"/>
      <c r="Q108" s="319"/>
      <c r="R108" s="160"/>
    </row>
    <row r="109" spans="2:18" s="161" customFormat="1" ht="12.75">
      <c r="B109" s="159"/>
      <c r="C109" s="131"/>
      <c r="D109" s="154" t="s">
        <v>371</v>
      </c>
      <c r="E109" s="131"/>
      <c r="F109" s="131"/>
      <c r="G109" s="131"/>
      <c r="H109" s="131"/>
      <c r="I109" s="131"/>
      <c r="J109" s="18"/>
      <c r="K109" s="131"/>
      <c r="L109" s="131"/>
      <c r="M109" s="131"/>
      <c r="N109" s="263">
        <f>SUM(N110:Q122)</f>
        <v>0</v>
      </c>
      <c r="O109" s="263"/>
      <c r="P109" s="263"/>
      <c r="Q109" s="263"/>
      <c r="R109" s="160"/>
    </row>
    <row r="110" spans="2:18" ht="13.5" outlineLevel="1">
      <c r="B110" s="35"/>
      <c r="C110" s="132"/>
      <c r="D110" s="133" t="s">
        <v>54</v>
      </c>
      <c r="E110" s="192">
        <v>131111333</v>
      </c>
      <c r="F110" s="261" t="s">
        <v>429</v>
      </c>
      <c r="G110" s="261"/>
      <c r="H110" s="261"/>
      <c r="I110" s="261"/>
      <c r="J110" s="19" t="s">
        <v>60</v>
      </c>
      <c r="K110" s="134">
        <v>36.6</v>
      </c>
      <c r="L110" s="257"/>
      <c r="M110" s="257"/>
      <c r="N110" s="258">
        <f>ROUND(L110*K110,2)</f>
        <v>0</v>
      </c>
      <c r="O110" s="258"/>
      <c r="P110" s="258"/>
      <c r="Q110" s="258"/>
      <c r="R110" s="36"/>
    </row>
    <row r="111" spans="2:18" ht="13.5" outlineLevel="1">
      <c r="B111" s="35"/>
      <c r="C111" s="132"/>
      <c r="D111" s="133" t="s">
        <v>54</v>
      </c>
      <c r="E111" s="192">
        <v>338171113</v>
      </c>
      <c r="F111" s="261" t="s">
        <v>372</v>
      </c>
      <c r="G111" s="261"/>
      <c r="H111" s="261"/>
      <c r="I111" s="261"/>
      <c r="J111" s="19" t="s">
        <v>59</v>
      </c>
      <c r="K111" s="134">
        <v>61</v>
      </c>
      <c r="L111" s="257"/>
      <c r="M111" s="257"/>
      <c r="N111" s="258">
        <f>ROUND(L111*K111,2)</f>
        <v>0</v>
      </c>
      <c r="O111" s="258"/>
      <c r="P111" s="258"/>
      <c r="Q111" s="258"/>
      <c r="R111" s="36"/>
    </row>
    <row r="112" spans="2:18" ht="13.5" outlineLevel="1">
      <c r="B112" s="35"/>
      <c r="C112" s="140"/>
      <c r="D112" s="141" t="s">
        <v>61</v>
      </c>
      <c r="E112" s="142" t="s">
        <v>430</v>
      </c>
      <c r="F112" s="264" t="s">
        <v>376</v>
      </c>
      <c r="G112" s="265"/>
      <c r="H112" s="265"/>
      <c r="I112" s="266"/>
      <c r="J112" s="21" t="s">
        <v>59</v>
      </c>
      <c r="K112" s="143">
        <v>61</v>
      </c>
      <c r="L112" s="267"/>
      <c r="M112" s="268"/>
      <c r="N112" s="269">
        <f>ROUND(L112*K112,2)</f>
        <v>0</v>
      </c>
      <c r="O112" s="270"/>
      <c r="P112" s="270"/>
      <c r="Q112" s="271"/>
      <c r="R112" s="36"/>
    </row>
    <row r="113" spans="2:18" ht="13.5" outlineLevel="1">
      <c r="B113" s="35"/>
      <c r="C113" s="132"/>
      <c r="D113" s="133" t="s">
        <v>54</v>
      </c>
      <c r="E113" s="192">
        <v>348171110</v>
      </c>
      <c r="F113" s="261" t="s">
        <v>373</v>
      </c>
      <c r="G113" s="261"/>
      <c r="H113" s="261"/>
      <c r="I113" s="261"/>
      <c r="J113" s="19" t="s">
        <v>60</v>
      </c>
      <c r="K113" s="134">
        <v>104.08</v>
      </c>
      <c r="L113" s="257"/>
      <c r="M113" s="257"/>
      <c r="N113" s="258">
        <f>ROUND(L113*K113,2)</f>
        <v>0</v>
      </c>
      <c r="O113" s="258"/>
      <c r="P113" s="258"/>
      <c r="Q113" s="258"/>
      <c r="R113" s="36"/>
    </row>
    <row r="114" spans="2:18" ht="13.5" outlineLevel="1">
      <c r="B114" s="35"/>
      <c r="C114" s="140"/>
      <c r="D114" s="141" t="s">
        <v>61</v>
      </c>
      <c r="E114" s="142" t="s">
        <v>431</v>
      </c>
      <c r="F114" s="264" t="s">
        <v>377</v>
      </c>
      <c r="G114" s="265"/>
      <c r="H114" s="265"/>
      <c r="I114" s="266"/>
      <c r="J114" s="21" t="s">
        <v>59</v>
      </c>
      <c r="K114" s="143">
        <v>50</v>
      </c>
      <c r="L114" s="267"/>
      <c r="M114" s="268"/>
      <c r="N114" s="269">
        <f aca="true" t="shared" si="0" ref="N114:N115">ROUND(L114*K114,2)</f>
        <v>0</v>
      </c>
      <c r="O114" s="270"/>
      <c r="P114" s="270"/>
      <c r="Q114" s="271"/>
      <c r="R114" s="36"/>
    </row>
    <row r="115" spans="2:18" ht="11.25" customHeight="1" outlineLevel="1">
      <c r="B115" s="35"/>
      <c r="C115" s="140"/>
      <c r="D115" s="141" t="s">
        <v>61</v>
      </c>
      <c r="E115" s="142" t="s">
        <v>432</v>
      </c>
      <c r="F115" s="264" t="s">
        <v>378</v>
      </c>
      <c r="G115" s="265"/>
      <c r="H115" s="265"/>
      <c r="I115" s="266"/>
      <c r="J115" s="21" t="s">
        <v>55</v>
      </c>
      <c r="K115" s="143">
        <v>3.2640000000000002</v>
      </c>
      <c r="L115" s="267"/>
      <c r="M115" s="268"/>
      <c r="N115" s="269">
        <f t="shared" si="0"/>
        <v>0</v>
      </c>
      <c r="O115" s="270"/>
      <c r="P115" s="270"/>
      <c r="Q115" s="271"/>
      <c r="R115" s="36"/>
    </row>
    <row r="116" spans="2:18" ht="13.5" outlineLevel="1">
      <c r="B116" s="35"/>
      <c r="C116" s="132"/>
      <c r="D116" s="133" t="s">
        <v>54</v>
      </c>
      <c r="E116" s="192">
        <v>348101210</v>
      </c>
      <c r="F116" s="261" t="s">
        <v>374</v>
      </c>
      <c r="G116" s="261"/>
      <c r="H116" s="261"/>
      <c r="I116" s="261"/>
      <c r="J116" s="19" t="s">
        <v>59</v>
      </c>
      <c r="K116" s="134">
        <v>1</v>
      </c>
      <c r="L116" s="257"/>
      <c r="M116" s="257"/>
      <c r="N116" s="258">
        <f>ROUND(L116*K116,2)</f>
        <v>0</v>
      </c>
      <c r="O116" s="258"/>
      <c r="P116" s="258"/>
      <c r="Q116" s="258"/>
      <c r="R116" s="36"/>
    </row>
    <row r="117" spans="2:18" ht="13.5" outlineLevel="1">
      <c r="B117" s="35"/>
      <c r="C117" s="140"/>
      <c r="D117" s="141" t="s">
        <v>61</v>
      </c>
      <c r="E117" s="142" t="s">
        <v>433</v>
      </c>
      <c r="F117" s="264" t="s">
        <v>379</v>
      </c>
      <c r="G117" s="265"/>
      <c r="H117" s="265"/>
      <c r="I117" s="266"/>
      <c r="J117" s="21" t="s">
        <v>59</v>
      </c>
      <c r="K117" s="143">
        <v>1</v>
      </c>
      <c r="L117" s="267"/>
      <c r="M117" s="268"/>
      <c r="N117" s="269">
        <f>ROUND(L117*K117,2)</f>
        <v>0</v>
      </c>
      <c r="O117" s="270"/>
      <c r="P117" s="270"/>
      <c r="Q117" s="271"/>
      <c r="R117" s="36"/>
    </row>
    <row r="118" spans="2:18" ht="13.5" outlineLevel="1">
      <c r="B118" s="35"/>
      <c r="C118" s="132"/>
      <c r="D118" s="133" t="s">
        <v>54</v>
      </c>
      <c r="E118" s="192">
        <v>348101220</v>
      </c>
      <c r="F118" s="261" t="s">
        <v>375</v>
      </c>
      <c r="G118" s="261"/>
      <c r="H118" s="261"/>
      <c r="I118" s="261"/>
      <c r="J118" s="19" t="s">
        <v>59</v>
      </c>
      <c r="K118" s="134">
        <v>2</v>
      </c>
      <c r="L118" s="257"/>
      <c r="M118" s="257"/>
      <c r="N118" s="258">
        <f>ROUND(L118*K118,2)</f>
        <v>0</v>
      </c>
      <c r="O118" s="258"/>
      <c r="P118" s="258"/>
      <c r="Q118" s="258"/>
      <c r="R118" s="36"/>
    </row>
    <row r="119" spans="2:18" ht="13.5" outlineLevel="1">
      <c r="B119" s="35"/>
      <c r="C119" s="140"/>
      <c r="D119" s="141" t="s">
        <v>61</v>
      </c>
      <c r="E119" s="142" t="s">
        <v>434</v>
      </c>
      <c r="F119" s="264" t="s">
        <v>380</v>
      </c>
      <c r="G119" s="265"/>
      <c r="H119" s="265"/>
      <c r="I119" s="266"/>
      <c r="J119" s="21" t="s">
        <v>59</v>
      </c>
      <c r="K119" s="143">
        <v>2</v>
      </c>
      <c r="L119" s="267"/>
      <c r="M119" s="268"/>
      <c r="N119" s="269">
        <f>ROUND(L119*K119,2)</f>
        <v>0</v>
      </c>
      <c r="O119" s="270"/>
      <c r="P119" s="270"/>
      <c r="Q119" s="271"/>
      <c r="R119" s="36"/>
    </row>
    <row r="120" spans="2:18" ht="11.25" customHeight="1" outlineLevel="1">
      <c r="B120" s="35"/>
      <c r="C120" s="132"/>
      <c r="D120" s="133" t="s">
        <v>61</v>
      </c>
      <c r="E120" s="192" t="s">
        <v>381</v>
      </c>
      <c r="F120" s="307" t="s">
        <v>224</v>
      </c>
      <c r="G120" s="307"/>
      <c r="H120" s="307"/>
      <c r="I120" s="307"/>
      <c r="J120" s="19" t="s">
        <v>111</v>
      </c>
      <c r="K120" s="134">
        <v>1</v>
      </c>
      <c r="L120" s="257"/>
      <c r="M120" s="257"/>
      <c r="N120" s="258">
        <f aca="true" t="shared" si="1" ref="N120:N122">ROUND(L120*K120,2)</f>
        <v>0</v>
      </c>
      <c r="O120" s="258"/>
      <c r="P120" s="258"/>
      <c r="Q120" s="258"/>
      <c r="R120" s="36"/>
    </row>
    <row r="121" spans="2:18" ht="11.25" customHeight="1" outlineLevel="1">
      <c r="B121" s="35"/>
      <c r="C121" s="132"/>
      <c r="D121" s="133" t="s">
        <v>61</v>
      </c>
      <c r="E121" s="192" t="s">
        <v>382</v>
      </c>
      <c r="F121" s="307" t="s">
        <v>225</v>
      </c>
      <c r="G121" s="307"/>
      <c r="H121" s="307"/>
      <c r="I121" s="307"/>
      <c r="J121" s="19" t="s">
        <v>111</v>
      </c>
      <c r="K121" s="134">
        <v>1</v>
      </c>
      <c r="L121" s="257"/>
      <c r="M121" s="257"/>
      <c r="N121" s="258">
        <f aca="true" t="shared" si="2" ref="N121">ROUND(L121*K121,2)</f>
        <v>0</v>
      </c>
      <c r="O121" s="258"/>
      <c r="P121" s="258"/>
      <c r="Q121" s="258"/>
      <c r="R121" s="36"/>
    </row>
    <row r="122" spans="2:18" ht="11.25" customHeight="1" outlineLevel="1">
      <c r="B122" s="35"/>
      <c r="C122" s="132"/>
      <c r="D122" s="133" t="s">
        <v>61</v>
      </c>
      <c r="E122" s="192" t="s">
        <v>383</v>
      </c>
      <c r="F122" s="307" t="s">
        <v>384</v>
      </c>
      <c r="G122" s="307"/>
      <c r="H122" s="307"/>
      <c r="I122" s="307"/>
      <c r="J122" s="19" t="s">
        <v>60</v>
      </c>
      <c r="K122" s="134">
        <v>109.34</v>
      </c>
      <c r="L122" s="257"/>
      <c r="M122" s="257"/>
      <c r="N122" s="258">
        <f t="shared" si="1"/>
        <v>0</v>
      </c>
      <c r="O122" s="258"/>
      <c r="P122" s="258"/>
      <c r="Q122" s="258"/>
      <c r="R122" s="36"/>
    </row>
    <row r="123" spans="2:18" s="161" customFormat="1" ht="12.75">
      <c r="B123" s="159"/>
      <c r="C123" s="131"/>
      <c r="D123" s="131" t="s">
        <v>64</v>
      </c>
      <c r="E123" s="131"/>
      <c r="F123" s="131"/>
      <c r="G123" s="131"/>
      <c r="H123" s="131"/>
      <c r="I123" s="131"/>
      <c r="J123" s="18"/>
      <c r="K123" s="131"/>
      <c r="L123" s="131"/>
      <c r="M123" s="131"/>
      <c r="N123" s="263">
        <f>SUM(N124)</f>
        <v>0</v>
      </c>
      <c r="O123" s="263"/>
      <c r="P123" s="263"/>
      <c r="Q123" s="263"/>
      <c r="R123" s="160"/>
    </row>
    <row r="124" spans="2:18" ht="11.25" customHeight="1" outlineLevel="1">
      <c r="B124" s="35"/>
      <c r="C124" s="132"/>
      <c r="D124" s="132" t="s">
        <v>61</v>
      </c>
      <c r="E124" s="200" t="s">
        <v>385</v>
      </c>
      <c r="F124" s="308" t="s">
        <v>386</v>
      </c>
      <c r="G124" s="308"/>
      <c r="H124" s="308"/>
      <c r="I124" s="308"/>
      <c r="J124" s="19" t="s">
        <v>62</v>
      </c>
      <c r="K124" s="31"/>
      <c r="L124" s="300">
        <f>N109</f>
        <v>0</v>
      </c>
      <c r="M124" s="300"/>
      <c r="N124" s="258">
        <f>ROUND(L124*K124,2)</f>
        <v>0</v>
      </c>
      <c r="O124" s="258"/>
      <c r="P124" s="258"/>
      <c r="Q124" s="258"/>
      <c r="R124" s="36"/>
    </row>
  </sheetData>
  <sheetProtection algorithmName="SHA-512" hashValue="5IBp0r8gG5xykBYWPfib+2BIFFr4EH2T/Hrq7JHMvQGtahsgdOPz7J8BReZCkSD9ux/Fh3frYb+dS7P1YFey1A==" saltValue="zftjc5MoSEAW5I7y6J8t3A==" spinCount="100000" sheet="1" objects="1" scenarios="1"/>
  <mergeCells count="100">
    <mergeCell ref="O19:P19"/>
    <mergeCell ref="D22:E22"/>
    <mergeCell ref="G22:P22"/>
    <mergeCell ref="F12:I12"/>
    <mergeCell ref="O12:P12"/>
    <mergeCell ref="O13:P13"/>
    <mergeCell ref="O15:P15"/>
    <mergeCell ref="O16:P16"/>
    <mergeCell ref="O18:P18"/>
    <mergeCell ref="C2:Q2"/>
    <mergeCell ref="F4:P4"/>
    <mergeCell ref="F5:P5"/>
    <mergeCell ref="O7:P7"/>
    <mergeCell ref="O9:P9"/>
    <mergeCell ref="O10:P10"/>
    <mergeCell ref="D25:E25"/>
    <mergeCell ref="G25:P25"/>
    <mergeCell ref="M28:P28"/>
    <mergeCell ref="M30:P30"/>
    <mergeCell ref="H32:J32"/>
    <mergeCell ref="M32:P32"/>
    <mergeCell ref="D23:E23"/>
    <mergeCell ref="G23:P23"/>
    <mergeCell ref="D24:E24"/>
    <mergeCell ref="G24:P24"/>
    <mergeCell ref="F73:P73"/>
    <mergeCell ref="F74:P74"/>
    <mergeCell ref="M76:P76"/>
    <mergeCell ref="M78:Q78"/>
    <mergeCell ref="M79:Q79"/>
    <mergeCell ref="C81:G81"/>
    <mergeCell ref="N81:Q81"/>
    <mergeCell ref="H33:J33"/>
    <mergeCell ref="M33:P33"/>
    <mergeCell ref="L35:P35"/>
    <mergeCell ref="D37:P37"/>
    <mergeCell ref="D38:P43"/>
    <mergeCell ref="C71:Q71"/>
    <mergeCell ref="L88:Q88"/>
    <mergeCell ref="C94:Q94"/>
    <mergeCell ref="F96:P96"/>
    <mergeCell ref="F97:P97"/>
    <mergeCell ref="N86:Q86"/>
    <mergeCell ref="N83:Q83"/>
    <mergeCell ref="N84:Q84"/>
    <mergeCell ref="N85:Q85"/>
    <mergeCell ref="N107:Q107"/>
    <mergeCell ref="N108:Q108"/>
    <mergeCell ref="N109:Q109"/>
    <mergeCell ref="F110:I110"/>
    <mergeCell ref="L110:M110"/>
    <mergeCell ref="N110:Q110"/>
    <mergeCell ref="M99:P99"/>
    <mergeCell ref="M101:Q101"/>
    <mergeCell ref="M102:Q102"/>
    <mergeCell ref="F103:P103"/>
    <mergeCell ref="F104:P104"/>
    <mergeCell ref="F106:I106"/>
    <mergeCell ref="L106:M106"/>
    <mergeCell ref="N106:Q106"/>
    <mergeCell ref="F117:I117"/>
    <mergeCell ref="L117:M117"/>
    <mergeCell ref="N117:Q117"/>
    <mergeCell ref="F120:I120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F116:I116"/>
    <mergeCell ref="L116:M116"/>
    <mergeCell ref="N116:Q116"/>
    <mergeCell ref="F114:I114"/>
    <mergeCell ref="L114:M114"/>
    <mergeCell ref="N114:Q114"/>
    <mergeCell ref="F115:I115"/>
    <mergeCell ref="L115:M115"/>
    <mergeCell ref="N115:Q115"/>
    <mergeCell ref="N123:Q123"/>
    <mergeCell ref="F124:I124"/>
    <mergeCell ref="L124:M124"/>
    <mergeCell ref="N124:Q124"/>
    <mergeCell ref="L120:M120"/>
    <mergeCell ref="N120:Q120"/>
    <mergeCell ref="F118:I118"/>
    <mergeCell ref="L118:M118"/>
    <mergeCell ref="F122:I122"/>
    <mergeCell ref="L122:M122"/>
    <mergeCell ref="N122:Q122"/>
    <mergeCell ref="N118:Q118"/>
    <mergeCell ref="F119:I119"/>
    <mergeCell ref="L119:M119"/>
    <mergeCell ref="N119:Q119"/>
    <mergeCell ref="F121:I121"/>
    <mergeCell ref="L121:M121"/>
    <mergeCell ref="N121:Q1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Kulhavý</dc:creator>
  <cp:keywords/>
  <dc:description/>
  <cp:lastModifiedBy>Jakub Kulhavý</cp:lastModifiedBy>
  <cp:lastPrinted>2021-05-16T21:42:32Z</cp:lastPrinted>
  <dcterms:created xsi:type="dcterms:W3CDTF">2018-01-04T16:39:17Z</dcterms:created>
  <dcterms:modified xsi:type="dcterms:W3CDTF">2021-10-06T13:47:07Z</dcterms:modified>
  <cp:category/>
  <cp:version/>
  <cp:contentType/>
  <cp:contentStatus/>
</cp:coreProperties>
</file>